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0" yWindow="65521" windowWidth="12045" windowHeight="10110" activeTab="0"/>
  </bookViews>
  <sheets>
    <sheet name="zał 2" sheetId="1" r:id="rId1"/>
  </sheets>
  <definedNames>
    <definedName name="_xlnm.Print_Area" localSheetId="0">'zał 2'!$A$1:$F$540</definedName>
  </definedNames>
  <calcPr fullCalcOnLoad="1"/>
</workbook>
</file>

<file path=xl/comments1.xml><?xml version="1.0" encoding="utf-8"?>
<comments xmlns="http://schemas.openxmlformats.org/spreadsheetml/2006/main">
  <authors>
    <author>K.Walczyk</author>
  </authors>
  <commentList>
    <comment ref="D180" authorId="0">
      <text>
        <r>
          <rPr>
            <b/>
            <sz val="8"/>
            <rFont val="Tahoma"/>
            <family val="2"/>
          </rPr>
          <t>K.Walczyk:</t>
        </r>
        <r>
          <rPr>
            <sz val="8"/>
            <rFont val="Tahoma"/>
            <family val="2"/>
          </rPr>
          <t xml:space="preserve">
subw.2010
24 438 291 zł</t>
        </r>
      </text>
    </comment>
    <comment ref="E180" authorId="0">
      <text>
        <r>
          <rPr>
            <b/>
            <sz val="8"/>
            <rFont val="Tahoma"/>
            <family val="2"/>
          </rPr>
          <t>K.Walczyk:</t>
        </r>
        <r>
          <rPr>
            <sz val="8"/>
            <rFont val="Tahoma"/>
            <family val="2"/>
          </rPr>
          <t xml:space="preserve">
subw 2010
32 027 833 zł</t>
        </r>
      </text>
    </comment>
    <comment ref="D167" authorId="0">
      <text>
        <r>
          <rPr>
            <b/>
            <sz val="8"/>
            <rFont val="Tahoma"/>
            <family val="2"/>
          </rPr>
          <t>K.Walczyk:</t>
        </r>
        <r>
          <rPr>
            <sz val="8"/>
            <rFont val="Tahoma"/>
            <family val="2"/>
          </rPr>
          <t xml:space="preserve">
60 000 000  x  6% =
3 600 000</t>
        </r>
      </text>
    </comment>
    <comment ref="D370" authorId="0">
      <text>
        <r>
          <rPr>
            <b/>
            <sz val="8"/>
            <rFont val="Tahoma"/>
            <family val="2"/>
          </rPr>
          <t>K.Walczyk:</t>
        </r>
        <r>
          <rPr>
            <sz val="8"/>
            <rFont val="Tahoma"/>
            <family val="2"/>
          </rPr>
          <t xml:space="preserve">
41 000(MOPR)+            33 400(Kłeczek)</t>
        </r>
      </text>
    </comment>
    <comment ref="D400" authorId="0">
      <text>
        <r>
          <rPr>
            <b/>
            <sz val="8"/>
            <rFont val="Tahoma"/>
            <family val="2"/>
          </rPr>
          <t>K.Walczyk:</t>
        </r>
        <r>
          <rPr>
            <sz val="8"/>
            <rFont val="Tahoma"/>
            <family val="2"/>
          </rPr>
          <t xml:space="preserve">
191 200 MOPR+ 90 000 dotacja + 170 000 prace społ. Uzyt.</t>
        </r>
      </text>
    </comment>
    <comment ref="F180" authorId="0">
      <text>
        <r>
          <rPr>
            <b/>
            <sz val="8"/>
            <rFont val="Tahoma"/>
            <family val="2"/>
          </rPr>
          <t>K.Walczyk:</t>
        </r>
        <r>
          <rPr>
            <sz val="8"/>
            <rFont val="Tahoma"/>
            <family val="2"/>
          </rPr>
          <t xml:space="preserve">
subwencja razem
56.466.124 zł</t>
        </r>
      </text>
    </comment>
    <comment ref="D496" authorId="0">
      <text>
        <r>
          <rPr>
            <b/>
            <sz val="8"/>
            <rFont val="Tahoma"/>
            <family val="2"/>
          </rPr>
          <t>K.Walczyk:</t>
        </r>
        <r>
          <rPr>
            <sz val="8"/>
            <rFont val="Tahoma"/>
            <family val="2"/>
          </rPr>
          <t xml:space="preserve">
dodano 1.000.000</t>
        </r>
      </text>
    </comment>
    <comment ref="D378" authorId="0">
      <text>
        <r>
          <rPr>
            <b/>
            <sz val="8"/>
            <rFont val="Tahoma"/>
            <family val="2"/>
          </rPr>
          <t>K.Walczyk:</t>
        </r>
        <r>
          <rPr>
            <sz val="8"/>
            <rFont val="Tahoma"/>
            <family val="2"/>
          </rPr>
          <t xml:space="preserve">
+500.000 zł</t>
        </r>
      </text>
    </comment>
    <comment ref="E94" authorId="0">
      <text>
        <r>
          <rPr>
            <b/>
            <sz val="8"/>
            <rFont val="Tahoma"/>
            <family val="2"/>
          </rPr>
          <t>K.Walczyk:</t>
        </r>
        <r>
          <rPr>
            <sz val="8"/>
            <rFont val="Tahoma"/>
            <family val="2"/>
          </rPr>
          <t xml:space="preserve">
wzrost o ok. 3.9% tyle jurek liczył co rok</t>
        </r>
      </text>
    </comment>
    <comment ref="D104" authorId="0">
      <text>
        <r>
          <rPr>
            <b/>
            <sz val="8"/>
            <rFont val="Tahoma"/>
            <family val="2"/>
          </rPr>
          <t>K.Walczyk:</t>
        </r>
        <r>
          <rPr>
            <sz val="8"/>
            <rFont val="Tahoma"/>
            <family val="2"/>
          </rPr>
          <t xml:space="preserve">
+4000 na par.4610 wydz. Spraw obywatelskich</t>
        </r>
      </text>
    </comment>
    <comment ref="D317" authorId="0">
      <text>
        <r>
          <rPr>
            <b/>
            <sz val="8"/>
            <rFont val="Tahoma"/>
            <family val="2"/>
          </rPr>
          <t>K.Walczyk:</t>
        </r>
        <r>
          <rPr>
            <sz val="8"/>
            <rFont val="Tahoma"/>
            <family val="2"/>
          </rPr>
          <t xml:space="preserve">
dać na pozostałe par.4300</t>
        </r>
      </text>
    </comment>
    <comment ref="D46" authorId="0">
      <text>
        <r>
          <rPr>
            <b/>
            <sz val="8"/>
            <rFont val="Tahoma"/>
            <family val="2"/>
          </rPr>
          <t>K.Walczyk:</t>
        </r>
        <r>
          <rPr>
            <sz val="8"/>
            <rFont val="Tahoma"/>
            <family val="2"/>
          </rPr>
          <t xml:space="preserve">
paragraf 4300
</t>
        </r>
      </text>
    </comment>
  </commentList>
</comments>
</file>

<file path=xl/sharedStrings.xml><?xml version="1.0" encoding="utf-8"?>
<sst xmlns="http://schemas.openxmlformats.org/spreadsheetml/2006/main" count="550" uniqueCount="138">
  <si>
    <t>WYSZCZEGÓLNIENIE</t>
  </si>
  <si>
    <t>MIASTO NA PRAWACH POWIATU</t>
  </si>
  <si>
    <t>010</t>
  </si>
  <si>
    <t>ROLNICTWO I ŁOWIECTWO</t>
  </si>
  <si>
    <t>GOSPODARKA MIESZKANIOWA</t>
  </si>
  <si>
    <t>TURYSTYKA</t>
  </si>
  <si>
    <t>01008</t>
  </si>
  <si>
    <t>Melioracje wodne</t>
  </si>
  <si>
    <t>01030</t>
  </si>
  <si>
    <t>Izby rolnicze</t>
  </si>
  <si>
    <t xml:space="preserve">Drogi publiczne w miastach na prawach powiatu </t>
  </si>
  <si>
    <t>Drogi publiczne gminne</t>
  </si>
  <si>
    <t>b) wydatki majątkowe</t>
  </si>
  <si>
    <t>Zadania w zakresie upowszechniania turystyki</t>
  </si>
  <si>
    <t>Pozostała działalność</t>
  </si>
  <si>
    <t>Prace geodezyjne i kartograficzne (nieinwestycyjne)</t>
  </si>
  <si>
    <t>Nadzór budowlany</t>
  </si>
  <si>
    <t>Cmentarze</t>
  </si>
  <si>
    <t>ADMINISTRACJA PUBLICZNA</t>
  </si>
  <si>
    <t>Urzędy Wojewódzkie</t>
  </si>
  <si>
    <t>Starostwa powiatowe</t>
  </si>
  <si>
    <t>Rady gmin (miast i miast na prawach powiatu)</t>
  </si>
  <si>
    <t>Urzędy gmin (miast i miast na prawach powiatu)</t>
  </si>
  <si>
    <t>Urzędy naczelnych organów władzy państwowej, kontroli i ochrony prawa</t>
  </si>
  <si>
    <t>URZĘDY NACZELNYCH ORGANÓW WŁADZY PAŃSTWOWEJ, KONTROLI I OCHRONY PRAWA ORAZ SĄDOWNICTWA</t>
  </si>
  <si>
    <t>Ochotnicze straże pożarne</t>
  </si>
  <si>
    <t>Obrona cywilna</t>
  </si>
  <si>
    <t>Straż Miejska</t>
  </si>
  <si>
    <t>DOCHODY OD OSÓB PRAWNYCH, OD OSÓB FIZYCZNYCH I OD INNYCH JEDNOSTEK NIEPOSIADAJĄCYCH OSOBOWOŚCI PRAWNEJ ORAZ WYDATKI ZWIĄZANE Z ICH POBOREM</t>
  </si>
  <si>
    <t>Wpływy z podatku rolnego, podatku leśnego, podatku od czynności cywilnoprawnych, podatków i opłat lokalnych od osób prawnych i innych jednostek organizacyjnych</t>
  </si>
  <si>
    <t>OBSŁUGA DŁUGU PUBLICZNEGO</t>
  </si>
  <si>
    <t>OŚWIATA I WYCHOWANIE</t>
  </si>
  <si>
    <t>Różne rozliczenia finansowe</t>
  </si>
  <si>
    <t>Rezerwy ogólne i celowe</t>
  </si>
  <si>
    <t>Szkoły podstawowe</t>
  </si>
  <si>
    <t>Szkoły podstawowe specjalne</t>
  </si>
  <si>
    <t>OCHRONA ZDROWIA</t>
  </si>
  <si>
    <t>POMOC SPOŁECZNA</t>
  </si>
  <si>
    <t>POZOSTAŁE ZADANIA W ZAKRESIE POLITYKI SPOŁECZNEJ</t>
  </si>
  <si>
    <t>KULTURA FIZYCZNA I SPORT</t>
  </si>
  <si>
    <t>Przedszkola</t>
  </si>
  <si>
    <t>Gimnazja</t>
  </si>
  <si>
    <t>Gimnazja specjalne</t>
  </si>
  <si>
    <t>Dowożenie uczniów do szkoły</t>
  </si>
  <si>
    <t>Licea profilowane</t>
  </si>
  <si>
    <t>Szkoły zawodowe</t>
  </si>
  <si>
    <t>Szkoły zawodowe specjalne</t>
  </si>
  <si>
    <t>Centra kształcenia ustawicznego i praktycznego oraz ośrodki dokształcania zawodowego</t>
  </si>
  <si>
    <t>Przeciwdziałanie alkoholizmowi</t>
  </si>
  <si>
    <t>Placówki opiekuńczo-wychowawcze</t>
  </si>
  <si>
    <t>Domy pomocy społecznej</t>
  </si>
  <si>
    <t>Ośrodki wsparcia</t>
  </si>
  <si>
    <t>Rodziny zastępcze</t>
  </si>
  <si>
    <t>Ośrodki pomocy społecznej</t>
  </si>
  <si>
    <t>Ośrodki adopcyjno-opiekuńcze</t>
  </si>
  <si>
    <t>Państwowy Fundusz Rehabilitacji Osób Niepełnosprawnych</t>
  </si>
  <si>
    <t>Poradnie psychologiczno-pedagogiczne, w tym poradnie specjalistyczne</t>
  </si>
  <si>
    <t>Ośrodki rewalidacyjno-wychowawcze</t>
  </si>
  <si>
    <t>Dokształcanie i doskonalenie nauczycieli</t>
  </si>
  <si>
    <t>GOSPODARKA KOMUNALNA I OCHRONA ŚRODOWISKA</t>
  </si>
  <si>
    <t>Oczyszczanie miast</t>
  </si>
  <si>
    <t>Utrzymanie zieleni w miastach i gminach</t>
  </si>
  <si>
    <t>Oświetlenie ulic, placów i dróg</t>
  </si>
  <si>
    <t>Domy i ośrodki kultury, świetlice i kluby</t>
  </si>
  <si>
    <t>Biblioteki</t>
  </si>
  <si>
    <t>Muzea</t>
  </si>
  <si>
    <t>Instytucje kultury fizycznej</t>
  </si>
  <si>
    <t>Zadania w zakresie kultury fizycznej i sportu</t>
  </si>
  <si>
    <t>Dokształcenia i doskonalenia nauczycieli</t>
  </si>
  <si>
    <t>a) wydatki bieżące</t>
  </si>
  <si>
    <t>Gospodarka gruntami i nieruchomościami</t>
  </si>
  <si>
    <t>DZIAŁALNOŚĆ USŁUGOWA</t>
  </si>
  <si>
    <t>Komendy powiatowe Państwowej Straży Pożarnej</t>
  </si>
  <si>
    <t>Składki na ubezpieczenia zdrowotne oraz świadczenia dla osób nieobjętych obowiązkiem ubezpieczenia zdrowotnego</t>
  </si>
  <si>
    <t>Zespoły do spraw orzekania o niepełnosprawności</t>
  </si>
  <si>
    <t>BEZPIECZEŃSTWO PUBLICZNE I OCHRONA PRZECIWPOŻAROWA</t>
  </si>
  <si>
    <t>RAZEM</t>
  </si>
  <si>
    <t>TRANSPORT I ŁĄCZNOŚĆ</t>
  </si>
  <si>
    <t>Obsługa papierów wartościowych, kredytów i pożyczek jednostek samorządu terytorialnego</t>
  </si>
  <si>
    <t>RÓŻNE ROZLICZENIA</t>
  </si>
  <si>
    <t>Licea ogólnokształcące</t>
  </si>
  <si>
    <t>Dodatki mieszkaniowe</t>
  </si>
  <si>
    <t>KULTURA I OCHRONA DZIEDZICTWA NARODOWEGO</t>
  </si>
  <si>
    <t>Plany zagospodarowania przestrzennego</t>
  </si>
  <si>
    <t>EDUKACYJNA OPIEKA WYCHOWAWCZA</t>
  </si>
  <si>
    <t>LEŚNICTWO</t>
  </si>
  <si>
    <t>020</t>
  </si>
  <si>
    <t>02002</t>
  </si>
  <si>
    <t>02095</t>
  </si>
  <si>
    <t>Nadzór nad gospodarką leśną</t>
  </si>
  <si>
    <t>Specjalistyczne usługi opiekuńcze</t>
  </si>
  <si>
    <t>Internaty i bursy szkolne</t>
  </si>
  <si>
    <t>Powiatowe urzędy pracy</t>
  </si>
  <si>
    <t>Wpływy z podatku rolnego, podatku leśnego, podatku od spadków i darowizn, podatku od czynności cywilnoprawnych oraz podatków i opłat lokalnych od osób fizycznych</t>
  </si>
  <si>
    <t>Promocja jednostek samorządu terytorialnego</t>
  </si>
  <si>
    <t>Rehabilitacja zawodowa i społeczna osób niepełnosprawnych</t>
  </si>
  <si>
    <t xml:space="preserve">MIASTO </t>
  </si>
  <si>
    <t xml:space="preserve">OGÓŁEM </t>
  </si>
  <si>
    <t>Dz.</t>
  </si>
  <si>
    <t>Roz.</t>
  </si>
  <si>
    <t xml:space="preserve">Zwalczanie narkomanii </t>
  </si>
  <si>
    <t>SZKOLNICTWO WYŻSZE</t>
  </si>
  <si>
    <t>INFORMATYKA</t>
  </si>
  <si>
    <t>Lecznictwo ambulatoryjne</t>
  </si>
  <si>
    <t>Lokalny transport drogowy</t>
  </si>
  <si>
    <t>01005</t>
  </si>
  <si>
    <t>Prace geodezyjno-urządzeniowe na potrzeby rolnictwa</t>
  </si>
  <si>
    <t>Kwalifikacja wojskowa</t>
  </si>
  <si>
    <t>Pozostałe wydatki obronne</t>
  </si>
  <si>
    <t>Zasiłki stałe</t>
  </si>
  <si>
    <t>Obiekty Sportowe</t>
  </si>
  <si>
    <t>OBRONA NARODOWA</t>
  </si>
  <si>
    <t>-  świadczenia na rzecz osób fizycznych</t>
  </si>
  <si>
    <t>Zasiłki i pomoc w naturze oraz składniki na ubezpieczenia emerytalne i rentowe</t>
  </si>
  <si>
    <t>-  wydatki jednostek budżetowych w tym:</t>
  </si>
  <si>
    <t xml:space="preserve">   wydatki związane z realizacją zadań statutowych jednostek budżetowych</t>
  </si>
  <si>
    <t xml:space="preserve">   wynagrodzenia i składki od nich naliczane</t>
  </si>
  <si>
    <t xml:space="preserve"> -  obsługa długu jednostki samorządu terytorialnego</t>
  </si>
  <si>
    <t xml:space="preserve">    wpływy gmin na rzecz izb rolniczych w wysokości 2% uzyskanych wpływów z podatku rolnego</t>
  </si>
  <si>
    <t xml:space="preserve">   dotacje dla podmiotów nie zaliczanych do sektora finansów publicznych</t>
  </si>
  <si>
    <t xml:space="preserve">   dotacje podmiotowe</t>
  </si>
  <si>
    <t>-  dotacje na zadania bieżące w tym:</t>
  </si>
  <si>
    <t xml:space="preserve">   dotacje celowe przekazane do powiatu na zadania bieżące realizowane na podstawie porozumień (umów ) miedzy jednostkami samorządu terytorialnego</t>
  </si>
  <si>
    <t xml:space="preserve">   dotacje przedmiotowe dla zakładu budżetowego</t>
  </si>
  <si>
    <t>Świadczenia rodzinne, świadczenia z funduszu alimentacyjnego oraz składki na ubezpieczenia emerytalne i rentowe z ubezpieczenia społecznego</t>
  </si>
  <si>
    <t>Składki na ubezpieczenie zdrowotne opłacane za osoby pobierające niektóre świadczenia z pomocy społecznej, niektóre świadczenia rodzinne oraz za osoby uczestniczące w zajęciach w centrum integracji społecznej</t>
  </si>
  <si>
    <t>Wpływy i wydatki związane z gromadzeniem środków z opłat i kar za korzystanie ze środowiska</t>
  </si>
  <si>
    <t xml:space="preserve">   dotacje podmiotowe z budżetu dla niepublicznej jednostki systemu oświaty</t>
  </si>
  <si>
    <t xml:space="preserve">   dotacja podmiotowa z budżetu dla publicznej jednostki systemu oświaty prowadzonej przez osobe prawna inną niż jednostka samorządu terytorialnego lub przez osobę fizyczną</t>
  </si>
  <si>
    <t>Oddziały przedszkolne w szkołach podstawowych</t>
  </si>
  <si>
    <t>Inne formy wychowania przedszkolnego</t>
  </si>
  <si>
    <t>Stołówki szkolne i przedszkolne</t>
  </si>
  <si>
    <t>Świetlice szkolne</t>
  </si>
  <si>
    <t>Wczesne wspomaganie rozwoju dziecka</t>
  </si>
  <si>
    <t>w tym rezerwa celowa na zadania z zakresu zarządzania kryzysowego</t>
  </si>
  <si>
    <t>Plan wydatków na 2011 rok w/g działów i rozdziałów klasyfikacji budżetowej</t>
  </si>
  <si>
    <t xml:space="preserve">Tabela Nr 2 </t>
  </si>
  <si>
    <t>-  wydatki na programy finansowane z udziałem środków o których mowa w art.5 ust.1 pkt 2 i 3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</si>
</sst>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#,##0.0"/>
    <numFmt numFmtId="166" formatCode="[$-415]d\ mmmm\ yyyy"/>
    <numFmt numFmtId="167" formatCode="0.000"/>
    <numFmt numFmtId="168" formatCode="0.0"/>
    <numFmt numFmtId="169" formatCode="_-* #,##0.000\ _z_ł_-;\-* #,##0.000\ _z_ł_-;_-* &quot;-&quot;??\ _z_ł_-;_-@_-"/>
    <numFmt numFmtId="170" formatCode="_-* #,##0.0\ _z_ł_-;\-* #,##0.0\ _z_ł_-;_-* &quot;-&quot;??\ _z_ł_-;_-@_-"/>
    <numFmt numFmtId="171" formatCode="_-* #,##0\ _z_ł_-;\-* #,##0\ _z_ł_-;_-* &quot;-&quot;??\ _z_ł_-;_-@_-"/>
    <numFmt numFmtId="172" formatCode="0.000%"/>
    <numFmt numFmtId="173" formatCode="0.0000%"/>
    <numFmt numFmtId="174" formatCode="0.00000%"/>
    <numFmt numFmtId="175" formatCode="0.00000"/>
    <numFmt numFmtId="176" formatCode="0.0000"/>
  </numFmts>
  <fonts count="50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name val="Arial CE"/>
      <family val="2"/>
    </font>
    <font>
      <b/>
      <sz val="11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i/>
      <sz val="9"/>
      <name val="Arial CE"/>
      <family val="2"/>
    </font>
    <font>
      <i/>
      <sz val="10"/>
      <name val="Arial CE"/>
      <family val="2"/>
    </font>
    <font>
      <sz val="8"/>
      <name val="Tahoma"/>
      <family val="2"/>
    </font>
    <font>
      <b/>
      <sz val="8"/>
      <name val="Tahoma"/>
      <family val="2"/>
    </font>
    <font>
      <i/>
      <sz val="9.5"/>
      <name val="Arial CE"/>
      <family val="2"/>
    </font>
    <font>
      <b/>
      <i/>
      <sz val="9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8.5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8.5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8.5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8.5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thin"/>
      <bottom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/>
      <bottom style="thin"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/>
      <bottom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/>
      <bottom style="medium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horizontal="center" wrapText="1"/>
    </xf>
    <xf numFmtId="0" fontId="4" fillId="0" borderId="10" xfId="0" applyFont="1" applyFill="1" applyBorder="1" applyAlignment="1">
      <alignment horizontal="right" vertical="top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vertical="top"/>
    </xf>
    <xf numFmtId="49" fontId="4" fillId="0" borderId="11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0" xfId="0" applyFont="1" applyFill="1" applyBorder="1" applyAlignment="1">
      <alignment vertical="top"/>
    </xf>
    <xf numFmtId="0" fontId="4" fillId="0" borderId="13" xfId="0" applyFont="1" applyFill="1" applyBorder="1" applyAlignment="1">
      <alignment vertical="top"/>
    </xf>
    <xf numFmtId="0" fontId="4" fillId="0" borderId="11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top"/>
    </xf>
    <xf numFmtId="0" fontId="4" fillId="0" borderId="15" xfId="0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center" vertical="top"/>
    </xf>
    <xf numFmtId="3" fontId="0" fillId="0" borderId="0" xfId="0" applyNumberFormat="1" applyFill="1" applyAlignment="1">
      <alignment/>
    </xf>
    <xf numFmtId="0" fontId="6" fillId="0" borderId="11" xfId="0" applyFont="1" applyFill="1" applyBorder="1" applyAlignment="1">
      <alignment vertical="top"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15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top" wrapText="1"/>
    </xf>
    <xf numFmtId="0" fontId="5" fillId="0" borderId="13" xfId="0" applyFont="1" applyFill="1" applyBorder="1" applyAlignment="1">
      <alignment vertical="top"/>
    </xf>
    <xf numFmtId="3" fontId="4" fillId="0" borderId="18" xfId="0" applyNumberFormat="1" applyFont="1" applyFill="1" applyBorder="1" applyAlignment="1">
      <alignment horizontal="right" vertical="top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3" fontId="6" fillId="0" borderId="25" xfId="0" applyNumberFormat="1" applyFont="1" applyFill="1" applyBorder="1" applyAlignment="1">
      <alignment horizontal="right" vertical="top"/>
    </xf>
    <xf numFmtId="3" fontId="4" fillId="0" borderId="26" xfId="0" applyNumberFormat="1" applyFont="1" applyFill="1" applyBorder="1" applyAlignment="1">
      <alignment horizontal="right" vertical="top"/>
    </xf>
    <xf numFmtId="3" fontId="4" fillId="0" borderId="25" xfId="0" applyNumberFormat="1" applyFont="1" applyFill="1" applyBorder="1" applyAlignment="1">
      <alignment horizontal="right" vertical="top"/>
    </xf>
    <xf numFmtId="3" fontId="4" fillId="0" borderId="27" xfId="0" applyNumberFormat="1" applyFont="1" applyFill="1" applyBorder="1" applyAlignment="1">
      <alignment horizontal="right" vertical="top"/>
    </xf>
    <xf numFmtId="3" fontId="4" fillId="0" borderId="28" xfId="0" applyNumberFormat="1" applyFont="1" applyFill="1" applyBorder="1" applyAlignment="1">
      <alignment horizontal="right" vertical="top"/>
    </xf>
    <xf numFmtId="3" fontId="4" fillId="0" borderId="29" xfId="0" applyNumberFormat="1" applyFont="1" applyFill="1" applyBorder="1" applyAlignment="1">
      <alignment horizontal="right" vertical="top"/>
    </xf>
    <xf numFmtId="3" fontId="4" fillId="0" borderId="24" xfId="0" applyNumberFormat="1" applyFont="1" applyFill="1" applyBorder="1" applyAlignment="1">
      <alignment horizontal="right" vertical="top"/>
    </xf>
    <xf numFmtId="3" fontId="4" fillId="0" borderId="26" xfId="0" applyNumberFormat="1" applyFont="1" applyFill="1" applyBorder="1" applyAlignment="1">
      <alignment horizontal="right" vertical="top"/>
    </xf>
    <xf numFmtId="3" fontId="5" fillId="0" borderId="18" xfId="0" applyNumberFormat="1" applyFont="1" applyFill="1" applyBorder="1" applyAlignment="1">
      <alignment horizontal="right" vertical="top"/>
    </xf>
    <xf numFmtId="3" fontId="4" fillId="0" borderId="25" xfId="0" applyNumberFormat="1" applyFont="1" applyFill="1" applyBorder="1" applyAlignment="1">
      <alignment horizontal="right" vertical="top"/>
    </xf>
    <xf numFmtId="3" fontId="4" fillId="0" borderId="30" xfId="0" applyNumberFormat="1" applyFont="1" applyFill="1" applyBorder="1" applyAlignment="1">
      <alignment horizontal="right" vertical="top"/>
    </xf>
    <xf numFmtId="3" fontId="4" fillId="0" borderId="31" xfId="0" applyNumberFormat="1" applyFont="1" applyFill="1" applyBorder="1" applyAlignment="1">
      <alignment horizontal="right" vertical="top"/>
    </xf>
    <xf numFmtId="3" fontId="4" fillId="0" borderId="32" xfId="0" applyNumberFormat="1" applyFont="1" applyFill="1" applyBorder="1" applyAlignment="1">
      <alignment horizontal="right" vertical="top"/>
    </xf>
    <xf numFmtId="3" fontId="4" fillId="0" borderId="22" xfId="0" applyNumberFormat="1" applyFont="1" applyFill="1" applyBorder="1" applyAlignment="1">
      <alignment horizontal="right" vertical="top"/>
    </xf>
    <xf numFmtId="3" fontId="4" fillId="0" borderId="23" xfId="0" applyNumberFormat="1" applyFont="1" applyFill="1" applyBorder="1" applyAlignment="1">
      <alignment horizontal="right" vertical="top"/>
    </xf>
    <xf numFmtId="3" fontId="4" fillId="0" borderId="33" xfId="0" applyNumberFormat="1" applyFont="1" applyFill="1" applyBorder="1" applyAlignment="1">
      <alignment horizontal="right" vertical="top"/>
    </xf>
    <xf numFmtId="3" fontId="4" fillId="0" borderId="34" xfId="0" applyNumberFormat="1" applyFont="1" applyFill="1" applyBorder="1" applyAlignment="1">
      <alignment horizontal="right" vertical="top"/>
    </xf>
    <xf numFmtId="3" fontId="4" fillId="0" borderId="35" xfId="0" applyNumberFormat="1" applyFont="1" applyFill="1" applyBorder="1" applyAlignment="1">
      <alignment horizontal="right" vertical="top"/>
    </xf>
    <xf numFmtId="3" fontId="4" fillId="0" borderId="36" xfId="0" applyNumberFormat="1" applyFont="1" applyFill="1" applyBorder="1" applyAlignment="1">
      <alignment horizontal="right" vertical="top"/>
    </xf>
    <xf numFmtId="49" fontId="5" fillId="33" borderId="17" xfId="0" applyNumberFormat="1" applyFont="1" applyFill="1" applyBorder="1" applyAlignment="1">
      <alignment horizontal="right" vertical="top"/>
    </xf>
    <xf numFmtId="0" fontId="4" fillId="33" borderId="17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 vertical="center" wrapText="1"/>
    </xf>
    <xf numFmtId="3" fontId="5" fillId="33" borderId="19" xfId="0" applyNumberFormat="1" applyFont="1" applyFill="1" applyBorder="1" applyAlignment="1">
      <alignment horizontal="right" vertical="top"/>
    </xf>
    <xf numFmtId="3" fontId="5" fillId="33" borderId="20" xfId="0" applyNumberFormat="1" applyFont="1" applyFill="1" applyBorder="1" applyAlignment="1">
      <alignment horizontal="right" vertical="top"/>
    </xf>
    <xf numFmtId="3" fontId="5" fillId="33" borderId="21" xfId="0" applyNumberFormat="1" applyFont="1" applyFill="1" applyBorder="1" applyAlignment="1">
      <alignment horizontal="right" vertical="top"/>
    </xf>
    <xf numFmtId="0" fontId="5" fillId="33" borderId="17" xfId="0" applyFont="1" applyFill="1" applyBorder="1" applyAlignment="1">
      <alignment vertical="top"/>
    </xf>
    <xf numFmtId="0" fontId="5" fillId="33" borderId="37" xfId="0" applyFont="1" applyFill="1" applyBorder="1" applyAlignment="1">
      <alignment horizontal="center" vertical="top"/>
    </xf>
    <xf numFmtId="0" fontId="5" fillId="33" borderId="38" xfId="0" applyFont="1" applyFill="1" applyBorder="1" applyAlignment="1">
      <alignment horizontal="center" vertical="center" wrapText="1"/>
    </xf>
    <xf numFmtId="3" fontId="4" fillId="0" borderId="39" xfId="0" applyNumberFormat="1" applyFont="1" applyFill="1" applyBorder="1" applyAlignment="1">
      <alignment horizontal="right" vertical="top"/>
    </xf>
    <xf numFmtId="3" fontId="4" fillId="0" borderId="13" xfId="0" applyNumberFormat="1" applyFont="1" applyFill="1" applyBorder="1" applyAlignment="1">
      <alignment horizontal="right" vertical="top"/>
    </xf>
    <xf numFmtId="3" fontId="6" fillId="0" borderId="18" xfId="0" applyNumberFormat="1" applyFont="1" applyFill="1" applyBorder="1" applyAlignment="1">
      <alignment horizontal="right" vertical="top"/>
    </xf>
    <xf numFmtId="3" fontId="4" fillId="0" borderId="39" xfId="0" applyNumberFormat="1" applyFont="1" applyFill="1" applyBorder="1" applyAlignment="1">
      <alignment horizontal="right" vertical="top"/>
    </xf>
    <xf numFmtId="3" fontId="4" fillId="0" borderId="40" xfId="0" applyNumberFormat="1" applyFont="1" applyFill="1" applyBorder="1" applyAlignment="1">
      <alignment horizontal="right" vertical="top"/>
    </xf>
    <xf numFmtId="0" fontId="4" fillId="0" borderId="39" xfId="0" applyFont="1" applyFill="1" applyBorder="1" applyAlignment="1">
      <alignment horizontal="left" vertical="center" wrapText="1"/>
    </xf>
    <xf numFmtId="0" fontId="4" fillId="0" borderId="41" xfId="0" applyFont="1" applyFill="1" applyBorder="1" applyAlignment="1">
      <alignment horizontal="left" vertical="center" wrapText="1"/>
    </xf>
    <xf numFmtId="49" fontId="4" fillId="0" borderId="41" xfId="0" applyNumberFormat="1" applyFont="1" applyFill="1" applyBorder="1" applyAlignment="1">
      <alignment horizontal="left" vertical="center" wrapText="1"/>
    </xf>
    <xf numFmtId="49" fontId="4" fillId="34" borderId="41" xfId="0" applyNumberFormat="1" applyFont="1" applyFill="1" applyBorder="1" applyAlignment="1">
      <alignment horizontal="center"/>
    </xf>
    <xf numFmtId="3" fontId="6" fillId="34" borderId="26" xfId="0" applyNumberFormat="1" applyFont="1" applyFill="1" applyBorder="1" applyAlignment="1">
      <alignment horizontal="right" vertical="top"/>
    </xf>
    <xf numFmtId="3" fontId="6" fillId="34" borderId="18" xfId="0" applyNumberFormat="1" applyFont="1" applyFill="1" applyBorder="1" applyAlignment="1">
      <alignment horizontal="right" vertical="top"/>
    </xf>
    <xf numFmtId="3" fontId="6" fillId="34" borderId="25" xfId="0" applyNumberFormat="1" applyFont="1" applyFill="1" applyBorder="1" applyAlignment="1">
      <alignment horizontal="right" vertical="top"/>
    </xf>
    <xf numFmtId="49" fontId="4" fillId="34" borderId="12" xfId="0" applyNumberFormat="1" applyFont="1" applyFill="1" applyBorder="1" applyAlignment="1">
      <alignment horizontal="center"/>
    </xf>
    <xf numFmtId="3" fontId="6" fillId="34" borderId="30" xfId="0" applyNumberFormat="1" applyFont="1" applyFill="1" applyBorder="1" applyAlignment="1">
      <alignment horizontal="right" vertical="top"/>
    </xf>
    <xf numFmtId="3" fontId="6" fillId="34" borderId="31" xfId="0" applyNumberFormat="1" applyFont="1" applyFill="1" applyBorder="1" applyAlignment="1">
      <alignment horizontal="right" vertical="top"/>
    </xf>
    <xf numFmtId="3" fontId="6" fillId="34" borderId="42" xfId="0" applyNumberFormat="1" applyFont="1" applyFill="1" applyBorder="1" applyAlignment="1">
      <alignment horizontal="right" vertical="top"/>
    </xf>
    <xf numFmtId="3" fontId="6" fillId="34" borderId="39" xfId="0" applyNumberFormat="1" applyFont="1" applyFill="1" applyBorder="1" applyAlignment="1">
      <alignment horizontal="right" vertical="top"/>
    </xf>
    <xf numFmtId="0" fontId="4" fillId="34" borderId="43" xfId="0" applyFont="1" applyFill="1" applyBorder="1" applyAlignment="1">
      <alignment horizontal="center"/>
    </xf>
    <xf numFmtId="0" fontId="4" fillId="34" borderId="41" xfId="0" applyFont="1" applyFill="1" applyBorder="1" applyAlignment="1">
      <alignment horizontal="center"/>
    </xf>
    <xf numFmtId="0" fontId="4" fillId="34" borderId="43" xfId="0" applyFont="1" applyFill="1" applyBorder="1" applyAlignment="1">
      <alignment horizontal="center"/>
    </xf>
    <xf numFmtId="3" fontId="6" fillId="34" borderId="44" xfId="0" applyNumberFormat="1" applyFont="1" applyFill="1" applyBorder="1" applyAlignment="1">
      <alignment horizontal="right" vertical="top"/>
    </xf>
    <xf numFmtId="3" fontId="6" fillId="34" borderId="45" xfId="0" applyNumberFormat="1" applyFont="1" applyFill="1" applyBorder="1" applyAlignment="1">
      <alignment horizontal="right" vertical="top"/>
    </xf>
    <xf numFmtId="0" fontId="4" fillId="0" borderId="46" xfId="0" applyFont="1" applyFill="1" applyBorder="1" applyAlignment="1">
      <alignment horizontal="left" vertical="center" wrapText="1"/>
    </xf>
    <xf numFmtId="0" fontId="6" fillId="34" borderId="46" xfId="0" applyFont="1" applyFill="1" applyBorder="1" applyAlignment="1">
      <alignment horizontal="left" vertical="center" wrapText="1"/>
    </xf>
    <xf numFmtId="0" fontId="4" fillId="0" borderId="47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48" xfId="0" applyFont="1" applyFill="1" applyBorder="1" applyAlignment="1">
      <alignment horizontal="left" vertical="center" wrapText="1"/>
    </xf>
    <xf numFmtId="0" fontId="4" fillId="0" borderId="49" xfId="0" applyFont="1" applyFill="1" applyBorder="1" applyAlignment="1">
      <alignment horizontal="left" vertical="center" wrapText="1"/>
    </xf>
    <xf numFmtId="0" fontId="4" fillId="34" borderId="12" xfId="0" applyFont="1" applyFill="1" applyBorder="1" applyAlignment="1">
      <alignment horizontal="center"/>
    </xf>
    <xf numFmtId="3" fontId="6" fillId="34" borderId="32" xfId="0" applyNumberFormat="1" applyFont="1" applyFill="1" applyBorder="1" applyAlignment="1">
      <alignment horizontal="right" vertical="top"/>
    </xf>
    <xf numFmtId="0" fontId="4" fillId="34" borderId="43" xfId="0" applyFont="1" applyFill="1" applyBorder="1" applyAlignment="1">
      <alignment horizontal="center" vertical="top"/>
    </xf>
    <xf numFmtId="0" fontId="4" fillId="0" borderId="50" xfId="0" applyFont="1" applyFill="1" applyBorder="1" applyAlignment="1">
      <alignment horizontal="left" vertical="center" wrapText="1"/>
    </xf>
    <xf numFmtId="0" fontId="4" fillId="34" borderId="41" xfId="0" applyFont="1" applyFill="1" applyBorder="1" applyAlignment="1">
      <alignment horizontal="center" vertical="top"/>
    </xf>
    <xf numFmtId="0" fontId="6" fillId="34" borderId="41" xfId="0" applyFont="1" applyFill="1" applyBorder="1" applyAlignment="1">
      <alignment horizontal="center" vertical="center" wrapText="1"/>
    </xf>
    <xf numFmtId="3" fontId="6" fillId="34" borderId="26" xfId="0" applyNumberFormat="1" applyFont="1" applyFill="1" applyBorder="1" applyAlignment="1">
      <alignment horizontal="right" vertical="top" wrapText="1"/>
    </xf>
    <xf numFmtId="3" fontId="6" fillId="34" borderId="18" xfId="0" applyNumberFormat="1" applyFont="1" applyFill="1" applyBorder="1" applyAlignment="1">
      <alignment horizontal="right" vertical="top" wrapText="1"/>
    </xf>
    <xf numFmtId="3" fontId="6" fillId="34" borderId="25" xfId="0" applyNumberFormat="1" applyFont="1" applyFill="1" applyBorder="1" applyAlignment="1">
      <alignment horizontal="right" vertical="top" wrapText="1"/>
    </xf>
    <xf numFmtId="0" fontId="4" fillId="0" borderId="10" xfId="0" applyFont="1" applyFill="1" applyBorder="1" applyAlignment="1">
      <alignment horizontal="left" vertical="center" wrapText="1"/>
    </xf>
    <xf numFmtId="0" fontId="4" fillId="34" borderId="51" xfId="0" applyFont="1" applyFill="1" applyBorder="1" applyAlignment="1">
      <alignment horizontal="center" vertical="top"/>
    </xf>
    <xf numFmtId="3" fontId="6" fillId="34" borderId="44" xfId="0" applyNumberFormat="1" applyFont="1" applyFill="1" applyBorder="1" applyAlignment="1">
      <alignment horizontal="right" vertical="top" wrapText="1"/>
    </xf>
    <xf numFmtId="3" fontId="6" fillId="34" borderId="45" xfId="0" applyNumberFormat="1" applyFont="1" applyFill="1" applyBorder="1" applyAlignment="1">
      <alignment horizontal="right" vertical="top" wrapText="1"/>
    </xf>
    <xf numFmtId="3" fontId="6" fillId="34" borderId="42" xfId="0" applyNumberFormat="1" applyFont="1" applyFill="1" applyBorder="1" applyAlignment="1">
      <alignment horizontal="right" vertical="top" wrapText="1"/>
    </xf>
    <xf numFmtId="0" fontId="4" fillId="34" borderId="48" xfId="0" applyFont="1" applyFill="1" applyBorder="1" applyAlignment="1">
      <alignment horizontal="center" vertical="top"/>
    </xf>
    <xf numFmtId="0" fontId="6" fillId="34" borderId="46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47" xfId="0" applyFont="1" applyFill="1" applyBorder="1" applyAlignment="1">
      <alignment horizontal="center" vertical="center" wrapText="1"/>
    </xf>
    <xf numFmtId="0" fontId="6" fillId="34" borderId="43" xfId="0" applyFont="1" applyFill="1" applyBorder="1" applyAlignment="1">
      <alignment horizontal="center" vertical="center" wrapText="1"/>
    </xf>
    <xf numFmtId="0" fontId="6" fillId="34" borderId="51" xfId="0" applyFont="1" applyFill="1" applyBorder="1" applyAlignment="1">
      <alignment horizontal="center" vertical="center" wrapText="1"/>
    </xf>
    <xf numFmtId="0" fontId="6" fillId="34" borderId="48" xfId="0" applyFont="1" applyFill="1" applyBorder="1" applyAlignment="1">
      <alignment horizontal="center" vertical="center" wrapText="1"/>
    </xf>
    <xf numFmtId="0" fontId="6" fillId="34" borderId="5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top"/>
    </xf>
    <xf numFmtId="0" fontId="6" fillId="34" borderId="47" xfId="0" applyFont="1" applyFill="1" applyBorder="1" applyAlignment="1">
      <alignment horizontal="center" vertical="center" wrapText="1"/>
    </xf>
    <xf numFmtId="0" fontId="6" fillId="34" borderId="39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3" fontId="5" fillId="33" borderId="22" xfId="0" applyNumberFormat="1" applyFont="1" applyFill="1" applyBorder="1" applyAlignment="1">
      <alignment horizontal="right" vertical="top"/>
    </xf>
    <xf numFmtId="3" fontId="5" fillId="33" borderId="23" xfId="0" applyNumberFormat="1" applyFont="1" applyFill="1" applyBorder="1" applyAlignment="1">
      <alignment horizontal="right" vertical="top"/>
    </xf>
    <xf numFmtId="3" fontId="5" fillId="33" borderId="24" xfId="0" applyNumberFormat="1" applyFont="1" applyFill="1" applyBorder="1" applyAlignment="1">
      <alignment horizontal="right" vertical="top"/>
    </xf>
    <xf numFmtId="0" fontId="4" fillId="0" borderId="16" xfId="0" applyFont="1" applyFill="1" applyBorder="1" applyAlignment="1">
      <alignment horizontal="left" vertical="center" wrapText="1"/>
    </xf>
    <xf numFmtId="49" fontId="4" fillId="0" borderId="49" xfId="0" applyNumberFormat="1" applyFont="1" applyFill="1" applyBorder="1" applyAlignment="1">
      <alignment horizontal="left" vertical="center" wrapText="1"/>
    </xf>
    <xf numFmtId="0" fontId="10" fillId="34" borderId="41" xfId="0" applyFont="1" applyFill="1" applyBorder="1" applyAlignment="1">
      <alignment horizontal="center" vertical="center" wrapText="1"/>
    </xf>
    <xf numFmtId="3" fontId="6" fillId="34" borderId="44" xfId="0" applyNumberFormat="1" applyFont="1" applyFill="1" applyBorder="1" applyAlignment="1">
      <alignment horizontal="right" vertical="top"/>
    </xf>
    <xf numFmtId="3" fontId="11" fillId="34" borderId="45" xfId="0" applyNumberFormat="1" applyFont="1" applyFill="1" applyBorder="1" applyAlignment="1">
      <alignment horizontal="right" vertical="top"/>
    </xf>
    <xf numFmtId="3" fontId="6" fillId="34" borderId="42" xfId="0" applyNumberFormat="1" applyFont="1" applyFill="1" applyBorder="1" applyAlignment="1">
      <alignment horizontal="right" vertical="top"/>
    </xf>
    <xf numFmtId="3" fontId="6" fillId="34" borderId="45" xfId="0" applyNumberFormat="1" applyFont="1" applyFill="1" applyBorder="1" applyAlignment="1">
      <alignment horizontal="right" vertical="top"/>
    </xf>
    <xf numFmtId="3" fontId="4" fillId="35" borderId="26" xfId="0" applyNumberFormat="1" applyFont="1" applyFill="1" applyBorder="1" applyAlignment="1">
      <alignment horizontal="right" vertical="top"/>
    </xf>
    <xf numFmtId="3" fontId="4" fillId="35" borderId="18" xfId="0" applyNumberFormat="1" applyFont="1" applyFill="1" applyBorder="1" applyAlignment="1">
      <alignment horizontal="right" vertical="top"/>
    </xf>
    <xf numFmtId="3" fontId="4" fillId="35" borderId="25" xfId="0" applyNumberFormat="1" applyFont="1" applyFill="1" applyBorder="1" applyAlignment="1">
      <alignment horizontal="right" vertical="top"/>
    </xf>
    <xf numFmtId="3" fontId="4" fillId="35" borderId="27" xfId="0" applyNumberFormat="1" applyFont="1" applyFill="1" applyBorder="1" applyAlignment="1">
      <alignment horizontal="right" vertical="top"/>
    </xf>
    <xf numFmtId="0" fontId="3" fillId="0" borderId="0" xfId="0" applyFont="1" applyFill="1" applyAlignment="1">
      <alignment/>
    </xf>
    <xf numFmtId="3" fontId="4" fillId="35" borderId="31" xfId="0" applyNumberFormat="1" applyFont="1" applyFill="1" applyBorder="1" applyAlignment="1">
      <alignment horizontal="right" vertical="top"/>
    </xf>
    <xf numFmtId="3" fontId="6" fillId="34" borderId="30" xfId="0" applyNumberFormat="1" applyFont="1" applyFill="1" applyBorder="1" applyAlignment="1">
      <alignment horizontal="right" vertical="top" wrapText="1"/>
    </xf>
    <xf numFmtId="3" fontId="6" fillId="34" borderId="32" xfId="0" applyNumberFormat="1" applyFont="1" applyFill="1" applyBorder="1" applyAlignment="1">
      <alignment horizontal="right" vertical="top" wrapText="1"/>
    </xf>
    <xf numFmtId="0" fontId="4" fillId="34" borderId="50" xfId="0" applyFont="1" applyFill="1" applyBorder="1" applyAlignment="1">
      <alignment horizontal="center" vertical="top"/>
    </xf>
    <xf numFmtId="3" fontId="5" fillId="33" borderId="53" xfId="0" applyNumberFormat="1" applyFont="1" applyFill="1" applyBorder="1" applyAlignment="1">
      <alignment horizontal="right" vertical="top"/>
    </xf>
    <xf numFmtId="3" fontId="6" fillId="34" borderId="54" xfId="0" applyNumberFormat="1" applyFont="1" applyFill="1" applyBorder="1" applyAlignment="1">
      <alignment horizontal="right" vertical="top"/>
    </xf>
    <xf numFmtId="3" fontId="4" fillId="0" borderId="54" xfId="0" applyNumberFormat="1" applyFont="1" applyFill="1" applyBorder="1" applyAlignment="1">
      <alignment horizontal="right" vertical="top"/>
    </xf>
    <xf numFmtId="3" fontId="4" fillId="0" borderId="55" xfId="0" applyNumberFormat="1" applyFont="1" applyFill="1" applyBorder="1" applyAlignment="1">
      <alignment horizontal="right" vertical="top"/>
    </xf>
    <xf numFmtId="3" fontId="4" fillId="0" borderId="56" xfId="0" applyNumberFormat="1" applyFont="1" applyFill="1" applyBorder="1" applyAlignment="1">
      <alignment horizontal="right" vertical="top"/>
    </xf>
    <xf numFmtId="3" fontId="6" fillId="34" borderId="57" xfId="0" applyNumberFormat="1" applyFont="1" applyFill="1" applyBorder="1" applyAlignment="1">
      <alignment horizontal="right" vertical="top" wrapText="1"/>
    </xf>
    <xf numFmtId="3" fontId="6" fillId="34" borderId="56" xfId="0" applyNumberFormat="1" applyFont="1" applyFill="1" applyBorder="1" applyAlignment="1">
      <alignment horizontal="right" vertical="top" wrapText="1"/>
    </xf>
    <xf numFmtId="3" fontId="4" fillId="0" borderId="58" xfId="0" applyNumberFormat="1" applyFont="1" applyFill="1" applyBorder="1" applyAlignment="1">
      <alignment horizontal="right" vertical="top"/>
    </xf>
    <xf numFmtId="1" fontId="0" fillId="0" borderId="0" xfId="0" applyNumberFormat="1" applyFill="1" applyAlignment="1">
      <alignment/>
    </xf>
    <xf numFmtId="9" fontId="0" fillId="0" borderId="0" xfId="54" applyFont="1" applyFill="1" applyAlignment="1">
      <alignment/>
    </xf>
    <xf numFmtId="9" fontId="0" fillId="0" borderId="0" xfId="0" applyNumberFormat="1" applyFill="1" applyAlignment="1">
      <alignment/>
    </xf>
    <xf numFmtId="174" fontId="0" fillId="0" borderId="0" xfId="54" applyNumberFormat="1" applyFont="1" applyFill="1" applyAlignment="1">
      <alignment/>
    </xf>
    <xf numFmtId="174" fontId="0" fillId="0" borderId="0" xfId="0" applyNumberFormat="1" applyFill="1" applyAlignment="1">
      <alignment/>
    </xf>
    <xf numFmtId="171" fontId="0" fillId="0" borderId="0" xfId="0" applyNumberFormat="1" applyFill="1" applyAlignment="1">
      <alignment/>
    </xf>
    <xf numFmtId="3" fontId="6" fillId="0" borderId="26" xfId="0" applyNumberFormat="1" applyFont="1" applyFill="1" applyBorder="1" applyAlignment="1">
      <alignment horizontal="right" vertical="top"/>
    </xf>
    <xf numFmtId="3" fontId="6" fillId="0" borderId="18" xfId="0" applyNumberFormat="1" applyFont="1" applyFill="1" applyBorder="1" applyAlignment="1">
      <alignment horizontal="right" vertical="top"/>
    </xf>
    <xf numFmtId="0" fontId="3" fillId="0" borderId="59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vertical="top"/>
    </xf>
    <xf numFmtId="0" fontId="4" fillId="0" borderId="15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0"/>
  <sheetViews>
    <sheetView tabSelected="1" zoomScaleSheetLayoutView="84" zoomScalePageLayoutView="0" workbookViewId="0" topLeftCell="A1">
      <selection activeCell="G556" sqref="G556"/>
    </sheetView>
  </sheetViews>
  <sheetFormatPr defaultColWidth="9.00390625" defaultRowHeight="12.75"/>
  <cols>
    <col min="1" max="1" width="4.00390625" style="1" customWidth="1"/>
    <col min="2" max="2" width="6.375" style="23" customWidth="1"/>
    <col min="3" max="3" width="52.125" style="1" customWidth="1"/>
    <col min="4" max="4" width="14.25390625" style="1" customWidth="1"/>
    <col min="5" max="5" width="13.25390625" style="1" customWidth="1"/>
    <col min="6" max="6" width="14.125" style="1" customWidth="1"/>
    <col min="7" max="7" width="17.00390625" style="1" bestFit="1" customWidth="1"/>
    <col min="8" max="8" width="11.25390625" style="1" bestFit="1" customWidth="1"/>
    <col min="9" max="10" width="11.125" style="1" bestFit="1" customWidth="1"/>
    <col min="11" max="16384" width="9.125" style="1" customWidth="1"/>
  </cols>
  <sheetData>
    <row r="1" spans="2:6" ht="33" customHeight="1">
      <c r="B1" s="2"/>
      <c r="C1" s="2"/>
      <c r="D1" s="3"/>
      <c r="E1" s="2"/>
      <c r="F1" s="26" t="s">
        <v>136</v>
      </c>
    </row>
    <row r="2" spans="2:6" ht="15.75" customHeight="1">
      <c r="B2" s="132" t="s">
        <v>135</v>
      </c>
      <c r="C2" s="132"/>
      <c r="D2" s="132"/>
      <c r="E2" s="132"/>
      <c r="F2" s="4"/>
    </row>
    <row r="3" spans="2:6" ht="15" thickBot="1">
      <c r="B3" s="2"/>
      <c r="C3" s="5"/>
      <c r="D3" s="153">
        <v>2011</v>
      </c>
      <c r="E3" s="153"/>
      <c r="F3" s="153"/>
    </row>
    <row r="4" spans="1:6" ht="36.75" customHeight="1" thickBot="1">
      <c r="A4" s="25" t="s">
        <v>98</v>
      </c>
      <c r="B4" s="25" t="s">
        <v>99</v>
      </c>
      <c r="C4" s="25" t="s">
        <v>0</v>
      </c>
      <c r="D4" s="29" t="s">
        <v>96</v>
      </c>
      <c r="E4" s="30" t="s">
        <v>1</v>
      </c>
      <c r="F4" s="31" t="s">
        <v>97</v>
      </c>
    </row>
    <row r="5" spans="1:6" ht="13.5" thickBot="1">
      <c r="A5" s="6">
        <v>1</v>
      </c>
      <c r="B5" s="7">
        <v>2</v>
      </c>
      <c r="C5" s="7">
        <v>3</v>
      </c>
      <c r="D5" s="32">
        <v>4</v>
      </c>
      <c r="E5" s="33">
        <v>5</v>
      </c>
      <c r="F5" s="34">
        <v>6</v>
      </c>
    </row>
    <row r="6" spans="1:6" ht="13.5" thickBot="1">
      <c r="A6" s="54" t="s">
        <v>2</v>
      </c>
      <c r="B6" s="55"/>
      <c r="C6" s="56" t="s">
        <v>3</v>
      </c>
      <c r="D6" s="57">
        <f>+D11+D15+D7</f>
        <v>26120</v>
      </c>
      <c r="E6" s="58">
        <f>+E11+E15+E7</f>
        <v>25000</v>
      </c>
      <c r="F6" s="59">
        <f>SUM(D6:E6)</f>
        <v>51120</v>
      </c>
    </row>
    <row r="7" spans="1:6" ht="12.75">
      <c r="A7" s="8"/>
      <c r="B7" s="71" t="s">
        <v>105</v>
      </c>
      <c r="C7" s="96" t="s">
        <v>106</v>
      </c>
      <c r="D7" s="72">
        <f>SUM(D8)</f>
        <v>0</v>
      </c>
      <c r="E7" s="73">
        <f>SUM(E8)</f>
        <v>25000</v>
      </c>
      <c r="F7" s="74">
        <f>SUM(D7:E7)</f>
        <v>25000</v>
      </c>
    </row>
    <row r="8" spans="1:6" ht="12.75">
      <c r="A8" s="8"/>
      <c r="B8" s="24"/>
      <c r="C8" s="69" t="s">
        <v>69</v>
      </c>
      <c r="D8" s="36">
        <f>D9</f>
        <v>0</v>
      </c>
      <c r="E8" s="28">
        <f>E9</f>
        <v>25000</v>
      </c>
      <c r="F8" s="37">
        <f>SUM(D8:E8)</f>
        <v>25000</v>
      </c>
    </row>
    <row r="9" spans="1:6" ht="12.75">
      <c r="A9" s="8"/>
      <c r="B9" s="10"/>
      <c r="C9" s="70" t="s">
        <v>114</v>
      </c>
      <c r="D9" s="20">
        <f>D10</f>
        <v>0</v>
      </c>
      <c r="E9" s="28">
        <f>E10</f>
        <v>25000</v>
      </c>
      <c r="F9" s="37">
        <f>SUM(D9:E9)</f>
        <v>25000</v>
      </c>
    </row>
    <row r="10" spans="1:6" ht="24">
      <c r="A10" s="8"/>
      <c r="B10" s="11"/>
      <c r="C10" s="70" t="s">
        <v>115</v>
      </c>
      <c r="D10" s="36">
        <v>0</v>
      </c>
      <c r="E10" s="28">
        <v>25000</v>
      </c>
      <c r="F10" s="37">
        <f>SUM(D10:E10)</f>
        <v>25000</v>
      </c>
    </row>
    <row r="11" spans="1:6" ht="12.75">
      <c r="A11" s="8"/>
      <c r="B11" s="71" t="s">
        <v>6</v>
      </c>
      <c r="C11" s="96" t="s">
        <v>7</v>
      </c>
      <c r="D11" s="72">
        <f>SUM(D12)</f>
        <v>20000</v>
      </c>
      <c r="E11" s="73">
        <f>SUM(E12)</f>
        <v>0</v>
      </c>
      <c r="F11" s="74">
        <f aca="true" t="shared" si="0" ref="F11:F150">SUM(D11:E11)</f>
        <v>20000</v>
      </c>
    </row>
    <row r="12" spans="1:6" ht="12.75">
      <c r="A12" s="8"/>
      <c r="B12" s="155"/>
      <c r="C12" s="69" t="s">
        <v>69</v>
      </c>
      <c r="D12" s="36">
        <f>D13</f>
        <v>20000</v>
      </c>
      <c r="E12" s="28">
        <f>E13</f>
        <v>0</v>
      </c>
      <c r="F12" s="37">
        <f t="shared" si="0"/>
        <v>20000</v>
      </c>
    </row>
    <row r="13" spans="1:6" ht="12.75">
      <c r="A13" s="8"/>
      <c r="B13" s="156"/>
      <c r="C13" s="70" t="s">
        <v>114</v>
      </c>
      <c r="D13" s="36">
        <f>D14</f>
        <v>20000</v>
      </c>
      <c r="E13" s="28">
        <f>E14</f>
        <v>0</v>
      </c>
      <c r="F13" s="37">
        <f>SUM(D13:E13)</f>
        <v>20000</v>
      </c>
    </row>
    <row r="14" spans="1:6" ht="24">
      <c r="A14" s="8"/>
      <c r="B14" s="157"/>
      <c r="C14" s="70" t="s">
        <v>115</v>
      </c>
      <c r="D14" s="36">
        <v>20000</v>
      </c>
      <c r="E14" s="28">
        <v>0</v>
      </c>
      <c r="F14" s="35">
        <f t="shared" si="0"/>
        <v>20000</v>
      </c>
    </row>
    <row r="15" spans="1:6" ht="12.75">
      <c r="A15" s="8"/>
      <c r="B15" s="71" t="s">
        <v>8</v>
      </c>
      <c r="C15" s="96" t="s">
        <v>9</v>
      </c>
      <c r="D15" s="72">
        <f>SUM(D16)</f>
        <v>6120</v>
      </c>
      <c r="E15" s="73">
        <f>SUM(E16)</f>
        <v>0</v>
      </c>
      <c r="F15" s="74">
        <f t="shared" si="0"/>
        <v>6120</v>
      </c>
    </row>
    <row r="16" spans="1:6" ht="12.75">
      <c r="A16" s="8"/>
      <c r="B16" s="9"/>
      <c r="C16" s="69" t="s">
        <v>69</v>
      </c>
      <c r="D16" s="36">
        <f>D17</f>
        <v>6120</v>
      </c>
      <c r="E16" s="28">
        <f>E17</f>
        <v>0</v>
      </c>
      <c r="F16" s="37">
        <f t="shared" si="0"/>
        <v>6120</v>
      </c>
    </row>
    <row r="17" spans="1:6" ht="12.75">
      <c r="A17" s="8"/>
      <c r="B17" s="9"/>
      <c r="C17" s="70" t="s">
        <v>121</v>
      </c>
      <c r="D17" s="36">
        <f>D18</f>
        <v>6120</v>
      </c>
      <c r="E17" s="28">
        <f>E18</f>
        <v>0</v>
      </c>
      <c r="F17" s="37">
        <f t="shared" si="0"/>
        <v>6120</v>
      </c>
    </row>
    <row r="18" spans="1:6" ht="24.75" thickBot="1">
      <c r="A18" s="8"/>
      <c r="B18" s="9"/>
      <c r="C18" s="116" t="s">
        <v>118</v>
      </c>
      <c r="D18" s="38">
        <v>6120</v>
      </c>
      <c r="E18" s="39">
        <v>0</v>
      </c>
      <c r="F18" s="47">
        <f t="shared" si="0"/>
        <v>6120</v>
      </c>
    </row>
    <row r="19" spans="1:6" ht="13.5" thickBot="1">
      <c r="A19" s="54" t="s">
        <v>86</v>
      </c>
      <c r="B19" s="55"/>
      <c r="C19" s="56" t="s">
        <v>85</v>
      </c>
      <c r="D19" s="57">
        <f>SUM(D20,D24)</f>
        <v>9000</v>
      </c>
      <c r="E19" s="58">
        <f>SUM(E20,E24)</f>
        <v>0</v>
      </c>
      <c r="F19" s="59">
        <f aca="true" t="shared" si="1" ref="F19:F27">SUM(D19:E19)</f>
        <v>9000</v>
      </c>
    </row>
    <row r="20" spans="1:6" ht="12.75">
      <c r="A20" s="8"/>
      <c r="B20" s="75" t="s">
        <v>87</v>
      </c>
      <c r="C20" s="107" t="s">
        <v>89</v>
      </c>
      <c r="D20" s="76">
        <f>SUM(D21)</f>
        <v>5000</v>
      </c>
      <c r="E20" s="77">
        <f>SUM(E21)</f>
        <v>0</v>
      </c>
      <c r="F20" s="78">
        <f t="shared" si="1"/>
        <v>5000</v>
      </c>
    </row>
    <row r="21" spans="1:6" ht="12.75">
      <c r="A21" s="8"/>
      <c r="B21" s="24"/>
      <c r="C21" s="69" t="s">
        <v>69</v>
      </c>
      <c r="D21" s="63">
        <f>D22</f>
        <v>5000</v>
      </c>
      <c r="E21" s="28">
        <f>E22</f>
        <v>0</v>
      </c>
      <c r="F21" s="37">
        <f t="shared" si="1"/>
        <v>5000</v>
      </c>
    </row>
    <row r="22" spans="1:6" ht="12.75">
      <c r="A22" s="8"/>
      <c r="B22" s="10"/>
      <c r="C22" s="70" t="s">
        <v>114</v>
      </c>
      <c r="D22" s="36">
        <f>D23</f>
        <v>5000</v>
      </c>
      <c r="E22" s="28">
        <f>E23</f>
        <v>0</v>
      </c>
      <c r="F22" s="37">
        <f>SUM(D22:E22)</f>
        <v>5000</v>
      </c>
    </row>
    <row r="23" spans="1:6" ht="24">
      <c r="A23" s="8"/>
      <c r="B23" s="11"/>
      <c r="C23" s="70" t="s">
        <v>115</v>
      </c>
      <c r="D23" s="64">
        <v>5000</v>
      </c>
      <c r="E23" s="39">
        <v>0</v>
      </c>
      <c r="F23" s="37">
        <f t="shared" si="1"/>
        <v>5000</v>
      </c>
    </row>
    <row r="24" spans="1:6" ht="12.75">
      <c r="A24" s="8"/>
      <c r="B24" s="71" t="s">
        <v>88</v>
      </c>
      <c r="C24" s="107" t="s">
        <v>14</v>
      </c>
      <c r="D24" s="79">
        <f>SUM(D25)</f>
        <v>4000</v>
      </c>
      <c r="E24" s="73">
        <f>SUM(E25)</f>
        <v>0</v>
      </c>
      <c r="F24" s="74">
        <f t="shared" si="1"/>
        <v>4000</v>
      </c>
    </row>
    <row r="25" spans="1:6" ht="12.75">
      <c r="A25" s="8"/>
      <c r="B25" s="24"/>
      <c r="C25" s="69" t="s">
        <v>69</v>
      </c>
      <c r="D25" s="63">
        <f>D26</f>
        <v>4000</v>
      </c>
      <c r="E25" s="28">
        <f>E26</f>
        <v>0</v>
      </c>
      <c r="F25" s="37">
        <f t="shared" si="1"/>
        <v>4000</v>
      </c>
    </row>
    <row r="26" spans="1:6" ht="12.75">
      <c r="A26" s="8"/>
      <c r="B26" s="10"/>
      <c r="C26" s="70" t="s">
        <v>114</v>
      </c>
      <c r="D26" s="36">
        <f>D27</f>
        <v>4000</v>
      </c>
      <c r="E26" s="28">
        <f>E27</f>
        <v>0</v>
      </c>
      <c r="F26" s="37">
        <f>SUM(D26:E26)</f>
        <v>4000</v>
      </c>
    </row>
    <row r="27" spans="1:6" ht="24.75" thickBot="1">
      <c r="A27" s="8"/>
      <c r="B27" s="11"/>
      <c r="C27" s="70" t="s">
        <v>115</v>
      </c>
      <c r="D27" s="38">
        <v>4000</v>
      </c>
      <c r="E27" s="39">
        <v>0</v>
      </c>
      <c r="F27" s="41">
        <f t="shared" si="1"/>
        <v>4000</v>
      </c>
    </row>
    <row r="28" spans="1:6" ht="13.5" thickBot="1">
      <c r="A28" s="54">
        <v>600</v>
      </c>
      <c r="B28" s="55"/>
      <c r="C28" s="56" t="s">
        <v>77</v>
      </c>
      <c r="D28" s="57">
        <f>+D29+D33+D38+D43</f>
        <v>13082270</v>
      </c>
      <c r="E28" s="58">
        <f>+E29+E33+E38+E43</f>
        <v>36995956</v>
      </c>
      <c r="F28" s="59">
        <f t="shared" si="0"/>
        <v>50078226</v>
      </c>
    </row>
    <row r="29" spans="1:6" ht="12.75">
      <c r="A29" s="27"/>
      <c r="B29" s="80">
        <v>60004</v>
      </c>
      <c r="C29" s="108" t="s">
        <v>104</v>
      </c>
      <c r="D29" s="124">
        <f>+D30</f>
        <v>2660000</v>
      </c>
      <c r="E29" s="125">
        <f>+E30</f>
        <v>0</v>
      </c>
      <c r="F29" s="126">
        <f t="shared" si="0"/>
        <v>2660000</v>
      </c>
    </row>
    <row r="30" spans="1:6" ht="12.75">
      <c r="A30" s="27"/>
      <c r="B30" s="24"/>
      <c r="C30" s="85" t="s">
        <v>69</v>
      </c>
      <c r="D30" s="42">
        <f>D31</f>
        <v>2660000</v>
      </c>
      <c r="E30" s="43">
        <f>E31</f>
        <v>0</v>
      </c>
      <c r="F30" s="44">
        <f t="shared" si="0"/>
        <v>2660000</v>
      </c>
    </row>
    <row r="31" spans="1:6" ht="12.75">
      <c r="A31" s="8"/>
      <c r="B31" s="10"/>
      <c r="C31" s="70" t="s">
        <v>114</v>
      </c>
      <c r="D31" s="36">
        <f>D32</f>
        <v>2660000</v>
      </c>
      <c r="E31" s="28">
        <f>E32</f>
        <v>0</v>
      </c>
      <c r="F31" s="37">
        <f>SUM(D31:E31)</f>
        <v>2660000</v>
      </c>
    </row>
    <row r="32" spans="1:6" ht="24">
      <c r="A32" s="27"/>
      <c r="B32" s="11"/>
      <c r="C32" s="70" t="s">
        <v>115</v>
      </c>
      <c r="D32" s="66">
        <v>2660000</v>
      </c>
      <c r="E32" s="28">
        <v>0</v>
      </c>
      <c r="F32" s="44">
        <f t="shared" si="0"/>
        <v>2660000</v>
      </c>
    </row>
    <row r="33" spans="1:7" ht="12.75">
      <c r="A33" s="13"/>
      <c r="B33" s="81">
        <v>60015</v>
      </c>
      <c r="C33" s="106" t="s">
        <v>10</v>
      </c>
      <c r="D33" s="79">
        <f>SUM(D34,D37)</f>
        <v>0</v>
      </c>
      <c r="E33" s="73">
        <f>SUM(E34,E37)</f>
        <v>36995956</v>
      </c>
      <c r="F33" s="74">
        <f t="shared" si="0"/>
        <v>36995956</v>
      </c>
      <c r="G33" s="20"/>
    </row>
    <row r="34" spans="1:6" ht="12.75">
      <c r="A34" s="13"/>
      <c r="B34" s="10"/>
      <c r="C34" s="85" t="s">
        <v>69</v>
      </c>
      <c r="D34" s="63">
        <f>D36</f>
        <v>0</v>
      </c>
      <c r="E34" s="28">
        <f>E36</f>
        <v>1400000</v>
      </c>
      <c r="F34" s="37">
        <f t="shared" si="0"/>
        <v>1400000</v>
      </c>
    </row>
    <row r="35" spans="1:6" ht="12.75">
      <c r="A35" s="8"/>
      <c r="B35" s="10"/>
      <c r="C35" s="70" t="s">
        <v>114</v>
      </c>
      <c r="D35" s="36">
        <f>D36</f>
        <v>0</v>
      </c>
      <c r="E35" s="28">
        <f>E36</f>
        <v>1400000</v>
      </c>
      <c r="F35" s="37">
        <f>SUM(D35:E35)</f>
        <v>1400000</v>
      </c>
    </row>
    <row r="36" spans="1:6" ht="24" customHeight="1">
      <c r="A36" s="13"/>
      <c r="B36" s="10"/>
      <c r="C36" s="70" t="s">
        <v>115</v>
      </c>
      <c r="D36" s="45">
        <v>0</v>
      </c>
      <c r="E36" s="46">
        <v>1400000</v>
      </c>
      <c r="F36" s="37">
        <f t="shared" si="0"/>
        <v>1400000</v>
      </c>
    </row>
    <row r="37" spans="1:6" ht="12.75">
      <c r="A37" s="13"/>
      <c r="B37" s="11"/>
      <c r="C37" s="87" t="s">
        <v>12</v>
      </c>
      <c r="D37" s="45">
        <v>0</v>
      </c>
      <c r="E37" s="46">
        <f>24727116+4855863+3162946+440031+1910000+500000</f>
        <v>35595956</v>
      </c>
      <c r="F37" s="47">
        <f t="shared" si="0"/>
        <v>35595956</v>
      </c>
    </row>
    <row r="38" spans="1:6" ht="12.75">
      <c r="A38" s="13"/>
      <c r="B38" s="81">
        <v>60016</v>
      </c>
      <c r="C38" s="106" t="s">
        <v>11</v>
      </c>
      <c r="D38" s="72">
        <f>SUM(D39,D42)</f>
        <v>10402270</v>
      </c>
      <c r="E38" s="73">
        <f>SUM(E39,E42)</f>
        <v>0</v>
      </c>
      <c r="F38" s="74">
        <f t="shared" si="0"/>
        <v>10402270</v>
      </c>
    </row>
    <row r="39" spans="1:6" ht="12.75">
      <c r="A39" s="13"/>
      <c r="B39" s="24"/>
      <c r="C39" s="68" t="s">
        <v>69</v>
      </c>
      <c r="D39" s="36">
        <f>D40</f>
        <v>1952270</v>
      </c>
      <c r="E39" s="28">
        <f>E40</f>
        <v>0</v>
      </c>
      <c r="F39" s="37">
        <f t="shared" si="0"/>
        <v>1952270</v>
      </c>
    </row>
    <row r="40" spans="1:6" ht="12.75">
      <c r="A40" s="8"/>
      <c r="B40" s="10"/>
      <c r="C40" s="70" t="s">
        <v>114</v>
      </c>
      <c r="D40" s="36">
        <f>D41</f>
        <v>1952270</v>
      </c>
      <c r="E40" s="28">
        <f>E41</f>
        <v>0</v>
      </c>
      <c r="F40" s="37">
        <f>SUM(D40:E40)</f>
        <v>1952270</v>
      </c>
    </row>
    <row r="41" spans="1:6" ht="24">
      <c r="A41" s="13"/>
      <c r="B41" s="10"/>
      <c r="C41" s="70" t="s">
        <v>115</v>
      </c>
      <c r="D41" s="36">
        <f>1952270</f>
        <v>1952270</v>
      </c>
      <c r="E41" s="28">
        <v>0</v>
      </c>
      <c r="F41" s="37">
        <f t="shared" si="0"/>
        <v>1952270</v>
      </c>
    </row>
    <row r="42" spans="1:6" ht="12.75">
      <c r="A42" s="13"/>
      <c r="B42" s="11"/>
      <c r="C42" s="68" t="s">
        <v>12</v>
      </c>
      <c r="D42" s="36">
        <f>8450000</f>
        <v>8450000</v>
      </c>
      <c r="E42" s="28">
        <v>0</v>
      </c>
      <c r="F42" s="37">
        <f>SUM(D42:E42)</f>
        <v>8450000</v>
      </c>
    </row>
    <row r="43" spans="1:6" ht="12.75">
      <c r="A43" s="13"/>
      <c r="B43" s="81">
        <v>60095</v>
      </c>
      <c r="C43" s="114" t="s">
        <v>11</v>
      </c>
      <c r="D43" s="76">
        <f>SUM(D44)</f>
        <v>20000</v>
      </c>
      <c r="E43" s="77">
        <f>SUM(E44)</f>
        <v>0</v>
      </c>
      <c r="F43" s="92">
        <f>SUM(D43:E43)</f>
        <v>20000</v>
      </c>
    </row>
    <row r="44" spans="1:6" ht="12.75">
      <c r="A44" s="13"/>
      <c r="B44" s="24"/>
      <c r="C44" s="68" t="s">
        <v>69</v>
      </c>
      <c r="D44" s="36">
        <f>D45</f>
        <v>20000</v>
      </c>
      <c r="E44" s="28">
        <f>E45</f>
        <v>0</v>
      </c>
      <c r="F44" s="37">
        <f>SUM(D44:E44)</f>
        <v>20000</v>
      </c>
    </row>
    <row r="45" spans="1:6" ht="12.75">
      <c r="A45" s="8"/>
      <c r="B45" s="10"/>
      <c r="C45" s="70" t="s">
        <v>114</v>
      </c>
      <c r="D45" s="36">
        <f>D46</f>
        <v>20000</v>
      </c>
      <c r="E45" s="28">
        <f>E46</f>
        <v>0</v>
      </c>
      <c r="F45" s="37">
        <f>SUM(D45:E45)</f>
        <v>20000</v>
      </c>
    </row>
    <row r="46" spans="1:6" ht="24.75" thickBot="1">
      <c r="A46" s="13"/>
      <c r="B46" s="11"/>
      <c r="C46" s="70" t="s">
        <v>115</v>
      </c>
      <c r="D46" s="36">
        <v>20000</v>
      </c>
      <c r="E46" s="28">
        <v>0</v>
      </c>
      <c r="F46" s="37">
        <f>SUM(D46:E46)</f>
        <v>20000</v>
      </c>
    </row>
    <row r="47" spans="1:6" ht="13.5" thickBot="1">
      <c r="A47" s="54">
        <v>630</v>
      </c>
      <c r="B47" s="55"/>
      <c r="C47" s="56" t="s">
        <v>5</v>
      </c>
      <c r="D47" s="57">
        <f>SUM(D48)</f>
        <v>6000</v>
      </c>
      <c r="E47" s="58">
        <f>SUM(E48)</f>
        <v>0</v>
      </c>
      <c r="F47" s="59">
        <f t="shared" si="0"/>
        <v>6000</v>
      </c>
    </row>
    <row r="48" spans="1:6" ht="12.75">
      <c r="A48" s="8"/>
      <c r="B48" s="82">
        <v>63003</v>
      </c>
      <c r="C48" s="109" t="s">
        <v>13</v>
      </c>
      <c r="D48" s="83">
        <f>SUM(D49)</f>
        <v>6000</v>
      </c>
      <c r="E48" s="84">
        <f>SUM(E49)</f>
        <v>0</v>
      </c>
      <c r="F48" s="78">
        <f t="shared" si="0"/>
        <v>6000</v>
      </c>
    </row>
    <row r="49" spans="1:6" ht="12.75">
      <c r="A49" s="8"/>
      <c r="B49" s="10"/>
      <c r="C49" s="69" t="s">
        <v>69</v>
      </c>
      <c r="D49" s="36">
        <f>D50</f>
        <v>6000</v>
      </c>
      <c r="E49" s="28">
        <f>E50</f>
        <v>0</v>
      </c>
      <c r="F49" s="37">
        <f t="shared" si="0"/>
        <v>6000</v>
      </c>
    </row>
    <row r="50" spans="1:6" ht="12.75">
      <c r="A50" s="8"/>
      <c r="B50" s="9"/>
      <c r="C50" s="70" t="s">
        <v>121</v>
      </c>
      <c r="D50" s="36">
        <f>D51</f>
        <v>6000</v>
      </c>
      <c r="E50" s="28">
        <f>E51</f>
        <v>0</v>
      </c>
      <c r="F50" s="37">
        <f>SUM(D50:E50)</f>
        <v>6000</v>
      </c>
    </row>
    <row r="51" spans="1:6" ht="24.75" thickBot="1">
      <c r="A51" s="8"/>
      <c r="B51" s="10"/>
      <c r="C51" s="70" t="s">
        <v>119</v>
      </c>
      <c r="D51" s="38">
        <v>6000</v>
      </c>
      <c r="E51" s="39">
        <v>0</v>
      </c>
      <c r="F51" s="40">
        <f t="shared" si="0"/>
        <v>6000</v>
      </c>
    </row>
    <row r="52" spans="1:6" ht="13.5" thickBot="1">
      <c r="A52" s="54">
        <v>700</v>
      </c>
      <c r="B52" s="55"/>
      <c r="C52" s="56" t="s">
        <v>4</v>
      </c>
      <c r="D52" s="57">
        <f>SUM(D53,D58)</f>
        <v>1379000</v>
      </c>
      <c r="E52" s="58">
        <f>SUM(E53,E58)</f>
        <v>35000</v>
      </c>
      <c r="F52" s="59">
        <f t="shared" si="0"/>
        <v>1414000</v>
      </c>
    </row>
    <row r="53" spans="1:6" ht="12.75">
      <c r="A53" s="8"/>
      <c r="B53" s="82">
        <v>70005</v>
      </c>
      <c r="C53" s="109" t="s">
        <v>70</v>
      </c>
      <c r="D53" s="83">
        <f>SUM(D54,D57)</f>
        <v>1360000</v>
      </c>
      <c r="E53" s="84">
        <f>SUM(E54,E57)</f>
        <v>35000</v>
      </c>
      <c r="F53" s="78">
        <f t="shared" si="0"/>
        <v>1395000</v>
      </c>
    </row>
    <row r="54" spans="1:6" ht="12.75">
      <c r="A54" s="8"/>
      <c r="B54" s="10"/>
      <c r="C54" s="69" t="s">
        <v>69</v>
      </c>
      <c r="D54" s="36">
        <f>D55</f>
        <v>160000</v>
      </c>
      <c r="E54" s="28">
        <f>E55</f>
        <v>35000</v>
      </c>
      <c r="F54" s="37">
        <f t="shared" si="0"/>
        <v>195000</v>
      </c>
    </row>
    <row r="55" spans="1:6" ht="12.75">
      <c r="A55" s="8"/>
      <c r="B55" s="10"/>
      <c r="C55" s="70" t="s">
        <v>114</v>
      </c>
      <c r="D55" s="36">
        <f>D56</f>
        <v>160000</v>
      </c>
      <c r="E55" s="28">
        <f>E56</f>
        <v>35000</v>
      </c>
      <c r="F55" s="37">
        <f>SUM(D55:E55)</f>
        <v>195000</v>
      </c>
    </row>
    <row r="56" spans="1:6" ht="24">
      <c r="A56" s="8"/>
      <c r="B56" s="10"/>
      <c r="C56" s="70" t="s">
        <v>115</v>
      </c>
      <c r="D56" s="36">
        <v>160000</v>
      </c>
      <c r="E56" s="28">
        <v>35000</v>
      </c>
      <c r="F56" s="37">
        <f t="shared" si="0"/>
        <v>195000</v>
      </c>
    </row>
    <row r="57" spans="1:6" ht="12.75">
      <c r="A57" s="8"/>
      <c r="B57" s="11"/>
      <c r="C57" s="88" t="s">
        <v>12</v>
      </c>
      <c r="D57" s="36">
        <v>1200000</v>
      </c>
      <c r="E57" s="28">
        <v>0</v>
      </c>
      <c r="F57" s="37">
        <f t="shared" si="0"/>
        <v>1200000</v>
      </c>
    </row>
    <row r="58" spans="1:6" ht="12.75">
      <c r="A58" s="8"/>
      <c r="B58" s="81">
        <v>70095</v>
      </c>
      <c r="C58" s="96" t="s">
        <v>14</v>
      </c>
      <c r="D58" s="151">
        <f>D59</f>
        <v>19000</v>
      </c>
      <c r="E58" s="152">
        <f>SUM(E61)</f>
        <v>0</v>
      </c>
      <c r="F58" s="35">
        <f t="shared" si="0"/>
        <v>19000</v>
      </c>
    </row>
    <row r="59" spans="1:6" ht="12.75">
      <c r="A59" s="8"/>
      <c r="B59" s="24"/>
      <c r="C59" s="69" t="s">
        <v>69</v>
      </c>
      <c r="D59" s="151">
        <f>D60+D62</f>
        <v>19000</v>
      </c>
      <c r="E59" s="65">
        <f>E60+E62</f>
        <v>0</v>
      </c>
      <c r="F59" s="47">
        <f t="shared" si="0"/>
        <v>19000</v>
      </c>
    </row>
    <row r="60" spans="1:6" ht="12.75">
      <c r="A60" s="8"/>
      <c r="B60" s="10"/>
      <c r="C60" s="70" t="s">
        <v>114</v>
      </c>
      <c r="D60" s="36">
        <f>D61</f>
        <v>6000</v>
      </c>
      <c r="E60" s="28">
        <f>E61</f>
        <v>0</v>
      </c>
      <c r="F60" s="37">
        <f>SUM(D60:E60)</f>
        <v>6000</v>
      </c>
    </row>
    <row r="61" spans="1:6" ht="24">
      <c r="A61" s="8"/>
      <c r="B61" s="10"/>
      <c r="C61" s="70" t="s">
        <v>115</v>
      </c>
      <c r="D61" s="45">
        <v>6000</v>
      </c>
      <c r="E61" s="46">
        <v>0</v>
      </c>
      <c r="F61" s="47">
        <f t="shared" si="0"/>
        <v>6000</v>
      </c>
    </row>
    <row r="62" spans="1:6" ht="13.5" thickBot="1">
      <c r="A62" s="8"/>
      <c r="B62" s="10"/>
      <c r="C62" s="70" t="s">
        <v>112</v>
      </c>
      <c r="D62" s="36">
        <v>13000</v>
      </c>
      <c r="E62" s="28">
        <v>0</v>
      </c>
      <c r="F62" s="47">
        <f>SUM(D62:E62)</f>
        <v>13000</v>
      </c>
    </row>
    <row r="63" spans="1:6" ht="13.5" thickBot="1">
      <c r="A63" s="54">
        <v>710</v>
      </c>
      <c r="B63" s="55"/>
      <c r="C63" s="56" t="s">
        <v>71</v>
      </c>
      <c r="D63" s="57">
        <f>SUM(D64,D69,D73,D79)</f>
        <v>516000</v>
      </c>
      <c r="E63" s="58">
        <f>SUM(E64,E69,E73,E79)</f>
        <v>646280</v>
      </c>
      <c r="F63" s="59">
        <f t="shared" si="0"/>
        <v>1162280</v>
      </c>
    </row>
    <row r="64" spans="1:6" ht="12.75">
      <c r="A64" s="13"/>
      <c r="B64" s="82">
        <v>71004</v>
      </c>
      <c r="C64" s="110" t="s">
        <v>83</v>
      </c>
      <c r="D64" s="124">
        <f>SUM(D65)</f>
        <v>500000</v>
      </c>
      <c r="E64" s="127">
        <f>SUM(E65)</f>
        <v>0</v>
      </c>
      <c r="F64" s="126">
        <f t="shared" si="0"/>
        <v>500000</v>
      </c>
    </row>
    <row r="65" spans="1:6" ht="12.75">
      <c r="A65" s="13"/>
      <c r="B65" s="24"/>
      <c r="C65" s="89" t="s">
        <v>69</v>
      </c>
      <c r="D65" s="36">
        <f>D66</f>
        <v>500000</v>
      </c>
      <c r="E65" s="28">
        <f>E66</f>
        <v>0</v>
      </c>
      <c r="F65" s="37">
        <f t="shared" si="0"/>
        <v>500000</v>
      </c>
    </row>
    <row r="66" spans="1:6" ht="12.75">
      <c r="A66" s="8"/>
      <c r="B66" s="10"/>
      <c r="C66" s="70" t="s">
        <v>114</v>
      </c>
      <c r="D66" s="36">
        <f>D67+D68</f>
        <v>500000</v>
      </c>
      <c r="E66" s="28">
        <f>E67+E68</f>
        <v>0</v>
      </c>
      <c r="F66" s="37">
        <f>SUM(D66:E66)</f>
        <v>500000</v>
      </c>
    </row>
    <row r="67" spans="1:6" ht="12.75">
      <c r="A67" s="13"/>
      <c r="B67" s="10"/>
      <c r="C67" s="70" t="s">
        <v>116</v>
      </c>
      <c r="D67" s="36">
        <v>85000</v>
      </c>
      <c r="E67" s="28">
        <v>0</v>
      </c>
      <c r="F67" s="37">
        <f t="shared" si="0"/>
        <v>85000</v>
      </c>
    </row>
    <row r="68" spans="1:6" ht="24">
      <c r="A68" s="13"/>
      <c r="B68" s="11"/>
      <c r="C68" s="70" t="s">
        <v>115</v>
      </c>
      <c r="D68" s="36">
        <v>415000</v>
      </c>
      <c r="E68" s="28">
        <v>0</v>
      </c>
      <c r="F68" s="37">
        <f t="shared" si="0"/>
        <v>415000</v>
      </c>
    </row>
    <row r="69" spans="1:6" ht="12.75">
      <c r="A69" s="13"/>
      <c r="B69" s="81">
        <v>71013</v>
      </c>
      <c r="C69" s="111" t="s">
        <v>15</v>
      </c>
      <c r="D69" s="72">
        <f>SUM(D70)</f>
        <v>0</v>
      </c>
      <c r="E69" s="73">
        <f>SUM(E70)</f>
        <v>300000</v>
      </c>
      <c r="F69" s="74">
        <f t="shared" si="0"/>
        <v>300000</v>
      </c>
    </row>
    <row r="70" spans="1:6" ht="12.75">
      <c r="A70" s="13"/>
      <c r="B70" s="24"/>
      <c r="C70" s="89" t="s">
        <v>69</v>
      </c>
      <c r="D70" s="36">
        <f>D71</f>
        <v>0</v>
      </c>
      <c r="E70" s="28">
        <f>E71</f>
        <v>300000</v>
      </c>
      <c r="F70" s="37">
        <f t="shared" si="0"/>
        <v>300000</v>
      </c>
    </row>
    <row r="71" spans="1:6" ht="12.75">
      <c r="A71" s="8"/>
      <c r="B71" s="10"/>
      <c r="C71" s="70" t="s">
        <v>114</v>
      </c>
      <c r="D71" s="36">
        <f>D72</f>
        <v>0</v>
      </c>
      <c r="E71" s="28">
        <f>E72</f>
        <v>300000</v>
      </c>
      <c r="F71" s="37">
        <f>SUM(D71:E71)</f>
        <v>300000</v>
      </c>
    </row>
    <row r="72" spans="1:6" ht="24">
      <c r="A72" s="13"/>
      <c r="B72" s="11"/>
      <c r="C72" s="70" t="s">
        <v>115</v>
      </c>
      <c r="D72" s="36">
        <v>0</v>
      </c>
      <c r="E72" s="28">
        <f>60000+240000</f>
        <v>300000</v>
      </c>
      <c r="F72" s="37">
        <f t="shared" si="0"/>
        <v>300000</v>
      </c>
    </row>
    <row r="73" spans="1:6" ht="12.75">
      <c r="A73" s="13"/>
      <c r="B73" s="81">
        <v>71015</v>
      </c>
      <c r="C73" s="111" t="s">
        <v>16</v>
      </c>
      <c r="D73" s="72">
        <f>SUM(D74)</f>
        <v>0</v>
      </c>
      <c r="E73" s="73">
        <f>SUM(E74)</f>
        <v>346280</v>
      </c>
      <c r="F73" s="74">
        <f t="shared" si="0"/>
        <v>346280</v>
      </c>
    </row>
    <row r="74" spans="1:6" ht="12.75">
      <c r="A74" s="13"/>
      <c r="B74" s="10"/>
      <c r="C74" s="69" t="s">
        <v>69</v>
      </c>
      <c r="D74" s="36">
        <f>D75+D78</f>
        <v>0</v>
      </c>
      <c r="E74" s="28">
        <f>E75+E78</f>
        <v>346280</v>
      </c>
      <c r="F74" s="37">
        <f t="shared" si="0"/>
        <v>346280</v>
      </c>
    </row>
    <row r="75" spans="1:6" ht="12.75">
      <c r="A75" s="8"/>
      <c r="B75" s="10"/>
      <c r="C75" s="70" t="s">
        <v>114</v>
      </c>
      <c r="D75" s="36">
        <f>D76+D77</f>
        <v>0</v>
      </c>
      <c r="E75" s="28">
        <f>E76+E77</f>
        <v>342480</v>
      </c>
      <c r="F75" s="37">
        <f>SUM(D75:E75)</f>
        <v>342480</v>
      </c>
    </row>
    <row r="76" spans="1:6" ht="12.75">
      <c r="A76" s="13"/>
      <c r="B76" s="10"/>
      <c r="C76" s="70" t="s">
        <v>116</v>
      </c>
      <c r="D76" s="36">
        <v>0</v>
      </c>
      <c r="E76" s="28">
        <f>62624+164972+17924+35044+5706+3000</f>
        <v>289270</v>
      </c>
      <c r="F76" s="37">
        <f t="shared" si="0"/>
        <v>289270</v>
      </c>
    </row>
    <row r="77" spans="1:6" ht="24">
      <c r="A77" s="13"/>
      <c r="B77" s="10"/>
      <c r="C77" s="70" t="s">
        <v>115</v>
      </c>
      <c r="D77" s="36">
        <v>0</v>
      </c>
      <c r="E77" s="28">
        <f>13778+200+12921+648+1050+1680+6725+400+1555+6183+1000+6335+735</f>
        <v>53210</v>
      </c>
      <c r="F77" s="37">
        <f t="shared" si="0"/>
        <v>53210</v>
      </c>
    </row>
    <row r="78" spans="1:6" ht="12.75">
      <c r="A78" s="8"/>
      <c r="B78" s="10"/>
      <c r="C78" s="70" t="s">
        <v>112</v>
      </c>
      <c r="D78" s="36">
        <v>0</v>
      </c>
      <c r="E78" s="28">
        <v>3800</v>
      </c>
      <c r="F78" s="47">
        <f>SUM(D78:E78)</f>
        <v>3800</v>
      </c>
    </row>
    <row r="79" spans="1:6" ht="12.75">
      <c r="A79" s="13"/>
      <c r="B79" s="81">
        <v>71035</v>
      </c>
      <c r="C79" s="111" t="s">
        <v>17</v>
      </c>
      <c r="D79" s="72">
        <f>SUM(D80)</f>
        <v>16000</v>
      </c>
      <c r="E79" s="73">
        <f>SUM(E80)</f>
        <v>0</v>
      </c>
      <c r="F79" s="74">
        <f t="shared" si="0"/>
        <v>16000</v>
      </c>
    </row>
    <row r="80" spans="1:6" ht="12.75">
      <c r="A80" s="13"/>
      <c r="B80" s="10"/>
      <c r="C80" s="69" t="s">
        <v>69</v>
      </c>
      <c r="D80" s="36">
        <f>D81</f>
        <v>16000</v>
      </c>
      <c r="E80" s="28">
        <f>E81</f>
        <v>0</v>
      </c>
      <c r="F80" s="37">
        <f t="shared" si="0"/>
        <v>16000</v>
      </c>
    </row>
    <row r="81" spans="1:6" ht="12.75">
      <c r="A81" s="8"/>
      <c r="B81" s="10"/>
      <c r="C81" s="70" t="s">
        <v>114</v>
      </c>
      <c r="D81" s="36">
        <f>D82</f>
        <v>16000</v>
      </c>
      <c r="E81" s="28">
        <f>E82</f>
        <v>0</v>
      </c>
      <c r="F81" s="37">
        <f>SUM(D81:E81)</f>
        <v>16000</v>
      </c>
    </row>
    <row r="82" spans="1:6" ht="24.75" thickBot="1">
      <c r="A82" s="13"/>
      <c r="B82" s="10"/>
      <c r="C82" s="70" t="s">
        <v>115</v>
      </c>
      <c r="D82" s="38">
        <v>16000</v>
      </c>
      <c r="E82" s="39">
        <v>0</v>
      </c>
      <c r="F82" s="40">
        <f t="shared" si="0"/>
        <v>16000</v>
      </c>
    </row>
    <row r="83" spans="1:6" ht="13.5" thickBot="1">
      <c r="A83" s="54">
        <v>720</v>
      </c>
      <c r="B83" s="55"/>
      <c r="C83" s="56" t="s">
        <v>102</v>
      </c>
      <c r="D83" s="57">
        <f>+D84</f>
        <v>1610960</v>
      </c>
      <c r="E83" s="58">
        <f>+E84</f>
        <v>0</v>
      </c>
      <c r="F83" s="59">
        <f>+E83+D83</f>
        <v>1610960</v>
      </c>
    </row>
    <row r="84" spans="1:6" ht="12.75">
      <c r="A84" s="13"/>
      <c r="B84" s="82">
        <v>72095</v>
      </c>
      <c r="C84" s="96" t="s">
        <v>14</v>
      </c>
      <c r="D84" s="124">
        <f>+D85</f>
        <v>1610960</v>
      </c>
      <c r="E84" s="127">
        <f>+E85</f>
        <v>0</v>
      </c>
      <c r="F84" s="126">
        <f>SUM(D84:E84)</f>
        <v>1610960</v>
      </c>
    </row>
    <row r="85" spans="1:6" ht="13.5" thickBot="1">
      <c r="A85" s="13"/>
      <c r="B85" s="24"/>
      <c r="C85" s="88" t="s">
        <v>12</v>
      </c>
      <c r="D85" s="36">
        <v>1610960</v>
      </c>
      <c r="E85" s="28">
        <v>0</v>
      </c>
      <c r="F85" s="37">
        <f>+E85+D85</f>
        <v>1610960</v>
      </c>
    </row>
    <row r="86" spans="1:6" ht="13.5" thickBot="1">
      <c r="A86" s="54">
        <v>750</v>
      </c>
      <c r="B86" s="55"/>
      <c r="C86" s="56" t="s">
        <v>18</v>
      </c>
      <c r="D86" s="57">
        <f>+D87+D91+D95+D100+D107+D112+D116</f>
        <v>29690954</v>
      </c>
      <c r="E86" s="58">
        <f>SUM(E87,E91,E95,E100,E107,E112,E116)</f>
        <v>526211</v>
      </c>
      <c r="F86" s="59">
        <f t="shared" si="0"/>
        <v>30217165</v>
      </c>
    </row>
    <row r="87" spans="1:6" ht="12.75">
      <c r="A87" s="8"/>
      <c r="B87" s="82">
        <v>75011</v>
      </c>
      <c r="C87" s="109" t="s">
        <v>19</v>
      </c>
      <c r="D87" s="83">
        <f>SUM(D88)</f>
        <v>274516</v>
      </c>
      <c r="E87" s="84">
        <f>SUM(E88)</f>
        <v>111656</v>
      </c>
      <c r="F87" s="78">
        <f t="shared" si="0"/>
        <v>386172</v>
      </c>
    </row>
    <row r="88" spans="1:6" ht="12.75">
      <c r="A88" s="8"/>
      <c r="B88" s="10"/>
      <c r="C88" s="69" t="s">
        <v>69</v>
      </c>
      <c r="D88" s="36">
        <f>D89</f>
        <v>274516</v>
      </c>
      <c r="E88" s="28">
        <f>E89</f>
        <v>111656</v>
      </c>
      <c r="F88" s="37">
        <f t="shared" si="0"/>
        <v>386172</v>
      </c>
    </row>
    <row r="89" spans="1:6" ht="12.75">
      <c r="A89" s="8"/>
      <c r="B89" s="10"/>
      <c r="C89" s="70" t="s">
        <v>114</v>
      </c>
      <c r="D89" s="36">
        <f>D90</f>
        <v>274516</v>
      </c>
      <c r="E89" s="28">
        <f>E90</f>
        <v>111656</v>
      </c>
      <c r="F89" s="37">
        <f>SUM(D89:E89)</f>
        <v>386172</v>
      </c>
    </row>
    <row r="90" spans="1:6" ht="12.75">
      <c r="A90" s="8"/>
      <c r="B90" s="11"/>
      <c r="C90" s="70" t="s">
        <v>116</v>
      </c>
      <c r="D90" s="36">
        <v>274516</v>
      </c>
      <c r="E90" s="28">
        <v>111656</v>
      </c>
      <c r="F90" s="47">
        <f t="shared" si="0"/>
        <v>386172</v>
      </c>
    </row>
    <row r="91" spans="1:6" ht="12.75">
      <c r="A91" s="8"/>
      <c r="B91" s="81">
        <v>75020</v>
      </c>
      <c r="C91" s="96" t="s">
        <v>20</v>
      </c>
      <c r="D91" s="72">
        <f>SUM(D92)</f>
        <v>0</v>
      </c>
      <c r="E91" s="73">
        <f>SUM(E92)</f>
        <v>357555</v>
      </c>
      <c r="F91" s="74">
        <f t="shared" si="0"/>
        <v>357555</v>
      </c>
    </row>
    <row r="92" spans="1:8" ht="12.75">
      <c r="A92" s="8"/>
      <c r="B92" s="10"/>
      <c r="C92" s="69" t="s">
        <v>69</v>
      </c>
      <c r="D92" s="36">
        <f>D93</f>
        <v>0</v>
      </c>
      <c r="E92" s="28">
        <f>E93</f>
        <v>357555</v>
      </c>
      <c r="F92" s="37">
        <f t="shared" si="0"/>
        <v>357555</v>
      </c>
      <c r="H92" s="146"/>
    </row>
    <row r="93" spans="1:7" ht="12.75">
      <c r="A93" s="8"/>
      <c r="B93" s="10"/>
      <c r="C93" s="70" t="s">
        <v>114</v>
      </c>
      <c r="D93" s="36">
        <f>D94</f>
        <v>0</v>
      </c>
      <c r="E93" s="28">
        <f>E94</f>
        <v>357555</v>
      </c>
      <c r="F93" s="37">
        <f>SUM(D93:E93)</f>
        <v>357555</v>
      </c>
      <c r="G93" s="147"/>
    </row>
    <row r="94" spans="1:6" ht="12.75">
      <c r="A94" s="8"/>
      <c r="B94" s="11"/>
      <c r="C94" s="70" t="s">
        <v>116</v>
      </c>
      <c r="D94" s="45">
        <v>0</v>
      </c>
      <c r="E94" s="46">
        <v>357555</v>
      </c>
      <c r="F94" s="47">
        <f t="shared" si="0"/>
        <v>357555</v>
      </c>
    </row>
    <row r="95" spans="1:6" ht="12.75">
      <c r="A95" s="8"/>
      <c r="B95" s="81">
        <v>75022</v>
      </c>
      <c r="C95" s="96" t="s">
        <v>21</v>
      </c>
      <c r="D95" s="72">
        <f>SUM(D96)</f>
        <v>463000</v>
      </c>
      <c r="E95" s="73">
        <f>SUM(E96)</f>
        <v>0</v>
      </c>
      <c r="F95" s="74">
        <f t="shared" si="0"/>
        <v>463000</v>
      </c>
    </row>
    <row r="96" spans="1:6" ht="12.75">
      <c r="A96" s="8"/>
      <c r="B96" s="24"/>
      <c r="C96" s="89" t="s">
        <v>69</v>
      </c>
      <c r="D96" s="36">
        <f>D97+D99</f>
        <v>463000</v>
      </c>
      <c r="E96" s="28">
        <f>E97+E99</f>
        <v>0</v>
      </c>
      <c r="F96" s="37">
        <f t="shared" si="0"/>
        <v>463000</v>
      </c>
    </row>
    <row r="97" spans="1:8" ht="12.75">
      <c r="A97" s="8"/>
      <c r="B97" s="10"/>
      <c r="C97" s="70" t="s">
        <v>114</v>
      </c>
      <c r="D97" s="36">
        <f>D98</f>
        <v>98000</v>
      </c>
      <c r="E97" s="28">
        <f>E98</f>
        <v>0</v>
      </c>
      <c r="F97" s="37">
        <f>SUM(D97:E97)</f>
        <v>98000</v>
      </c>
      <c r="H97" s="148"/>
    </row>
    <row r="98" spans="1:8" ht="24">
      <c r="A98" s="8"/>
      <c r="B98" s="10"/>
      <c r="C98" s="70" t="s">
        <v>115</v>
      </c>
      <c r="D98" s="36">
        <v>98000</v>
      </c>
      <c r="E98" s="28">
        <v>0</v>
      </c>
      <c r="F98" s="37">
        <f>SUM(D98:E98)</f>
        <v>98000</v>
      </c>
      <c r="H98" s="149"/>
    </row>
    <row r="99" spans="1:6" ht="12.75">
      <c r="A99" s="8"/>
      <c r="B99" s="10"/>
      <c r="C99" s="70" t="s">
        <v>112</v>
      </c>
      <c r="D99" s="36">
        <v>365000</v>
      </c>
      <c r="E99" s="28">
        <v>0</v>
      </c>
      <c r="F99" s="37">
        <f t="shared" si="0"/>
        <v>365000</v>
      </c>
    </row>
    <row r="100" spans="1:8" ht="12.75">
      <c r="A100" s="8"/>
      <c r="B100" s="81">
        <v>75023</v>
      </c>
      <c r="C100" s="96" t="s">
        <v>22</v>
      </c>
      <c r="D100" s="72">
        <f>SUM(D101,D106)</f>
        <v>12878138</v>
      </c>
      <c r="E100" s="73">
        <f>E101+E106</f>
        <v>0</v>
      </c>
      <c r="F100" s="74">
        <f t="shared" si="0"/>
        <v>12878138</v>
      </c>
      <c r="H100" s="148"/>
    </row>
    <row r="101" spans="1:8" ht="12.75">
      <c r="A101" s="8"/>
      <c r="B101" s="10"/>
      <c r="C101" s="69" t="s">
        <v>69</v>
      </c>
      <c r="D101" s="36">
        <f>D102+D105</f>
        <v>12828138</v>
      </c>
      <c r="E101" s="28">
        <f>E102+E105</f>
        <v>0</v>
      </c>
      <c r="F101" s="37">
        <f t="shared" si="0"/>
        <v>12828138</v>
      </c>
      <c r="H101" s="148"/>
    </row>
    <row r="102" spans="1:6" ht="12.75">
      <c r="A102" s="8"/>
      <c r="B102" s="10"/>
      <c r="C102" s="70" t="s">
        <v>114</v>
      </c>
      <c r="D102" s="36">
        <f>D103+D104</f>
        <v>12821138</v>
      </c>
      <c r="E102" s="28">
        <f>E103+E104</f>
        <v>0</v>
      </c>
      <c r="F102" s="37">
        <f>SUM(D102:E102)</f>
        <v>12821138</v>
      </c>
    </row>
    <row r="103" spans="1:8" ht="12.75">
      <c r="A103" s="8"/>
      <c r="B103" s="10"/>
      <c r="C103" s="70" t="s">
        <v>116</v>
      </c>
      <c r="D103" s="36">
        <v>10730138</v>
      </c>
      <c r="E103" s="28">
        <v>0</v>
      </c>
      <c r="F103" s="37">
        <f t="shared" si="0"/>
        <v>10730138</v>
      </c>
      <c r="H103" s="148"/>
    </row>
    <row r="104" spans="1:8" ht="24">
      <c r="A104" s="8"/>
      <c r="B104" s="10"/>
      <c r="C104" s="70" t="s">
        <v>115</v>
      </c>
      <c r="D104" s="36">
        <f>2087000+4000</f>
        <v>2091000</v>
      </c>
      <c r="E104" s="28">
        <v>0</v>
      </c>
      <c r="F104" s="37">
        <f>SUM(D104:E104)</f>
        <v>2091000</v>
      </c>
      <c r="G104" s="145"/>
      <c r="H104" s="148"/>
    </row>
    <row r="105" spans="1:6" ht="12.75">
      <c r="A105" s="8"/>
      <c r="B105" s="10"/>
      <c r="C105" s="70" t="s">
        <v>112</v>
      </c>
      <c r="D105" s="36">
        <v>7000</v>
      </c>
      <c r="E105" s="28">
        <v>0</v>
      </c>
      <c r="F105" s="37">
        <f t="shared" si="0"/>
        <v>7000</v>
      </c>
    </row>
    <row r="106" spans="1:6" s="22" customFormat="1" ht="12.75">
      <c r="A106" s="8"/>
      <c r="B106" s="11"/>
      <c r="C106" s="69" t="s">
        <v>12</v>
      </c>
      <c r="D106" s="36">
        <v>50000</v>
      </c>
      <c r="E106" s="28">
        <v>0</v>
      </c>
      <c r="F106" s="37">
        <f t="shared" si="0"/>
        <v>50000</v>
      </c>
    </row>
    <row r="107" spans="1:6" ht="12.75">
      <c r="A107" s="21"/>
      <c r="B107" s="91">
        <v>75045</v>
      </c>
      <c r="C107" s="107" t="s">
        <v>107</v>
      </c>
      <c r="D107" s="76">
        <f>SUM(D108)</f>
        <v>300</v>
      </c>
      <c r="E107" s="77">
        <f>SUM(E108)</f>
        <v>57000</v>
      </c>
      <c r="F107" s="92">
        <f t="shared" si="0"/>
        <v>57300</v>
      </c>
    </row>
    <row r="108" spans="1:6" ht="12.75">
      <c r="A108" s="8"/>
      <c r="B108" s="24"/>
      <c r="C108" s="69" t="s">
        <v>69</v>
      </c>
      <c r="D108" s="45">
        <f>D109</f>
        <v>300</v>
      </c>
      <c r="E108" s="46">
        <f>E109</f>
        <v>57000</v>
      </c>
      <c r="F108" s="47">
        <f t="shared" si="0"/>
        <v>57300</v>
      </c>
    </row>
    <row r="109" spans="1:6" ht="12.75">
      <c r="A109" s="8"/>
      <c r="B109" s="10"/>
      <c r="C109" s="70" t="s">
        <v>114</v>
      </c>
      <c r="D109" s="36">
        <f>D110+D111</f>
        <v>300</v>
      </c>
      <c r="E109" s="28">
        <f>E110+E111</f>
        <v>57000</v>
      </c>
      <c r="F109" s="37">
        <f>SUM(D109:E109)</f>
        <v>57300</v>
      </c>
    </row>
    <row r="110" spans="1:6" ht="12.75">
      <c r="A110" s="8"/>
      <c r="B110" s="10"/>
      <c r="C110" s="70" t="s">
        <v>116</v>
      </c>
      <c r="D110" s="45">
        <v>0</v>
      </c>
      <c r="E110" s="46">
        <f>5674+975+39791</f>
        <v>46440</v>
      </c>
      <c r="F110" s="47">
        <f t="shared" si="0"/>
        <v>46440</v>
      </c>
    </row>
    <row r="111" spans="1:6" s="22" customFormat="1" ht="24">
      <c r="A111" s="8"/>
      <c r="B111" s="11"/>
      <c r="C111" s="70" t="s">
        <v>115</v>
      </c>
      <c r="D111" s="45">
        <v>300</v>
      </c>
      <c r="E111" s="46">
        <f>3000+7500+60</f>
        <v>10560</v>
      </c>
      <c r="F111" s="47">
        <f t="shared" si="0"/>
        <v>10860</v>
      </c>
    </row>
    <row r="112" spans="1:6" ht="12.75">
      <c r="A112" s="21"/>
      <c r="B112" s="91">
        <v>75075</v>
      </c>
      <c r="C112" s="107" t="s">
        <v>94</v>
      </c>
      <c r="D112" s="76">
        <f>SUM(D113)</f>
        <v>100000</v>
      </c>
      <c r="E112" s="77">
        <f>E113</f>
        <v>0</v>
      </c>
      <c r="F112" s="92">
        <f>SUM(D112:E112)</f>
        <v>100000</v>
      </c>
    </row>
    <row r="113" spans="1:6" ht="12.75">
      <c r="A113" s="8"/>
      <c r="B113" s="10"/>
      <c r="C113" s="69" t="s">
        <v>69</v>
      </c>
      <c r="D113" s="45">
        <f>D114</f>
        <v>100000</v>
      </c>
      <c r="E113" s="46">
        <f>E114</f>
        <v>0</v>
      </c>
      <c r="F113" s="47">
        <f>SUM(D113:E113)</f>
        <v>100000</v>
      </c>
    </row>
    <row r="114" spans="1:6" ht="12.75">
      <c r="A114" s="8"/>
      <c r="B114" s="10"/>
      <c r="C114" s="70" t="s">
        <v>114</v>
      </c>
      <c r="D114" s="36">
        <f>D115</f>
        <v>100000</v>
      </c>
      <c r="E114" s="28">
        <f>E115</f>
        <v>0</v>
      </c>
      <c r="F114" s="37">
        <f>SUM(D114:E114)</f>
        <v>100000</v>
      </c>
    </row>
    <row r="115" spans="1:6" ht="24">
      <c r="A115" s="8"/>
      <c r="B115" s="10"/>
      <c r="C115" s="70" t="s">
        <v>115</v>
      </c>
      <c r="D115" s="45">
        <v>100000</v>
      </c>
      <c r="E115" s="46">
        <v>0</v>
      </c>
      <c r="F115" s="47">
        <f>SUM(D115:E115)</f>
        <v>100000</v>
      </c>
    </row>
    <row r="116" spans="1:6" ht="12.75">
      <c r="A116" s="8"/>
      <c r="B116" s="81">
        <v>75095</v>
      </c>
      <c r="C116" s="96" t="s">
        <v>14</v>
      </c>
      <c r="D116" s="72">
        <f>D117+D120</f>
        <v>15975000</v>
      </c>
      <c r="E116" s="73">
        <f>E117+E120</f>
        <v>0</v>
      </c>
      <c r="F116" s="74">
        <f t="shared" si="0"/>
        <v>15975000</v>
      </c>
    </row>
    <row r="117" spans="1:6" ht="12.75">
      <c r="A117" s="8"/>
      <c r="B117" s="10"/>
      <c r="C117" s="69" t="s">
        <v>69</v>
      </c>
      <c r="D117" s="36">
        <f>D118</f>
        <v>50000</v>
      </c>
      <c r="E117" s="28">
        <f>E118</f>
        <v>0</v>
      </c>
      <c r="F117" s="37">
        <f t="shared" si="0"/>
        <v>50000</v>
      </c>
    </row>
    <row r="118" spans="1:6" ht="12.75">
      <c r="A118" s="8"/>
      <c r="B118" s="10"/>
      <c r="C118" s="70" t="s">
        <v>114</v>
      </c>
      <c r="D118" s="36">
        <f>D119</f>
        <v>50000</v>
      </c>
      <c r="E118" s="28">
        <f>E119</f>
        <v>0</v>
      </c>
      <c r="F118" s="37">
        <f>SUM(D118:E118)</f>
        <v>50000</v>
      </c>
    </row>
    <row r="119" spans="1:6" ht="24">
      <c r="A119" s="8"/>
      <c r="B119" s="10"/>
      <c r="C119" s="70" t="s">
        <v>115</v>
      </c>
      <c r="D119" s="38">
        <v>50000</v>
      </c>
      <c r="E119" s="39">
        <v>0</v>
      </c>
      <c r="F119" s="37">
        <f t="shared" si="0"/>
        <v>50000</v>
      </c>
    </row>
    <row r="120" spans="1:6" ht="13.5" thickBot="1">
      <c r="A120" s="8"/>
      <c r="B120" s="10"/>
      <c r="C120" s="90" t="s">
        <v>12</v>
      </c>
      <c r="D120" s="52">
        <v>15925000</v>
      </c>
      <c r="E120" s="50">
        <v>0</v>
      </c>
      <c r="F120" s="51">
        <f t="shared" si="0"/>
        <v>15925000</v>
      </c>
    </row>
    <row r="121" spans="1:6" ht="24.75" customHeight="1" thickBot="1">
      <c r="A121" s="54">
        <v>751</v>
      </c>
      <c r="B121" s="55"/>
      <c r="C121" s="56" t="s">
        <v>24</v>
      </c>
      <c r="D121" s="57">
        <f>SUM(D122)</f>
        <v>8335</v>
      </c>
      <c r="E121" s="58">
        <f>SUM(E122)</f>
        <v>0</v>
      </c>
      <c r="F121" s="59">
        <f t="shared" si="0"/>
        <v>8335</v>
      </c>
    </row>
    <row r="122" spans="1:6" ht="24">
      <c r="A122" s="8"/>
      <c r="B122" s="93">
        <v>75101</v>
      </c>
      <c r="C122" s="109" t="s">
        <v>23</v>
      </c>
      <c r="D122" s="83">
        <f>SUM(D123)</f>
        <v>8335</v>
      </c>
      <c r="E122" s="84">
        <f>SUM(E123)</f>
        <v>0</v>
      </c>
      <c r="F122" s="78">
        <f t="shared" si="0"/>
        <v>8335</v>
      </c>
    </row>
    <row r="123" spans="1:6" ht="12.75">
      <c r="A123" s="8"/>
      <c r="B123" s="14"/>
      <c r="C123" s="69" t="s">
        <v>69</v>
      </c>
      <c r="D123" s="36">
        <f>D124</f>
        <v>8335</v>
      </c>
      <c r="E123" s="28">
        <f>E124</f>
        <v>0</v>
      </c>
      <c r="F123" s="37">
        <f t="shared" si="0"/>
        <v>8335</v>
      </c>
    </row>
    <row r="124" spans="1:6" ht="12.75">
      <c r="A124" s="8"/>
      <c r="B124" s="10"/>
      <c r="C124" s="70" t="s">
        <v>114</v>
      </c>
      <c r="D124" s="36">
        <f>D125</f>
        <v>8335</v>
      </c>
      <c r="E124" s="28">
        <f>E125</f>
        <v>0</v>
      </c>
      <c r="F124" s="37">
        <f>SUM(D124:E124)</f>
        <v>8335</v>
      </c>
    </row>
    <row r="125" spans="1:6" ht="13.5" thickBot="1">
      <c r="A125" s="12"/>
      <c r="B125" s="15"/>
      <c r="C125" s="70" t="s">
        <v>116</v>
      </c>
      <c r="D125" s="48">
        <v>8335</v>
      </c>
      <c r="E125" s="49">
        <v>0</v>
      </c>
      <c r="F125" s="41">
        <f t="shared" si="0"/>
        <v>8335</v>
      </c>
    </row>
    <row r="126" spans="1:6" ht="15.75" customHeight="1" hidden="1" thickBot="1">
      <c r="A126" s="54">
        <v>752</v>
      </c>
      <c r="B126" s="55"/>
      <c r="C126" s="56" t="s">
        <v>111</v>
      </c>
      <c r="D126" s="57">
        <f>SUM(D127)</f>
        <v>0</v>
      </c>
      <c r="E126" s="58">
        <f>SUM(E127)</f>
        <v>0</v>
      </c>
      <c r="F126" s="59">
        <f>SUM(D126:E126)</f>
        <v>0</v>
      </c>
    </row>
    <row r="127" spans="1:6" ht="13.5" hidden="1" thickBot="1">
      <c r="A127" s="8"/>
      <c r="B127" s="93">
        <v>75212</v>
      </c>
      <c r="C127" s="109" t="s">
        <v>108</v>
      </c>
      <c r="D127" s="83">
        <f aca="true" t="shared" si="2" ref="D127:E129">D128</f>
        <v>0</v>
      </c>
      <c r="E127" s="84">
        <f t="shared" si="2"/>
        <v>0</v>
      </c>
      <c r="F127" s="78">
        <f>SUM(D127:E127)</f>
        <v>0</v>
      </c>
    </row>
    <row r="128" spans="1:6" ht="13.5" hidden="1" thickBot="1">
      <c r="A128" s="8"/>
      <c r="B128" s="14"/>
      <c r="C128" s="69" t="s">
        <v>69</v>
      </c>
      <c r="D128" s="36">
        <f t="shared" si="2"/>
        <v>0</v>
      </c>
      <c r="E128" s="28">
        <f t="shared" si="2"/>
        <v>0</v>
      </c>
      <c r="F128" s="37">
        <f>SUM(D128:E128)</f>
        <v>0</v>
      </c>
    </row>
    <row r="129" spans="1:6" ht="13.5" hidden="1" thickBot="1">
      <c r="A129" s="8"/>
      <c r="B129" s="10"/>
      <c r="C129" s="70" t="s">
        <v>114</v>
      </c>
      <c r="D129" s="36">
        <f t="shared" si="2"/>
        <v>0</v>
      </c>
      <c r="E129" s="28">
        <f t="shared" si="2"/>
        <v>0</v>
      </c>
      <c r="F129" s="37">
        <f>SUM(D129:E129)</f>
        <v>0</v>
      </c>
    </row>
    <row r="130" spans="1:6" ht="14.25" customHeight="1" hidden="1" thickBot="1">
      <c r="A130" s="12"/>
      <c r="B130" s="15"/>
      <c r="C130" s="70" t="s">
        <v>116</v>
      </c>
      <c r="D130" s="48">
        <v>0</v>
      </c>
      <c r="E130" s="49">
        <v>0</v>
      </c>
      <c r="F130" s="41">
        <f>SUM(D130:E130)</f>
        <v>0</v>
      </c>
    </row>
    <row r="131" spans="1:6" ht="24.75" thickBot="1">
      <c r="A131" s="54">
        <v>754</v>
      </c>
      <c r="B131" s="55"/>
      <c r="C131" s="56" t="s">
        <v>75</v>
      </c>
      <c r="D131" s="57">
        <f>SUM(D132,D138,D145,D150)</f>
        <v>4250307</v>
      </c>
      <c r="E131" s="58">
        <f>SUM(E132,E138,E145,E150)</f>
        <v>7177000</v>
      </c>
      <c r="F131" s="59">
        <f t="shared" si="0"/>
        <v>11427307</v>
      </c>
    </row>
    <row r="132" spans="1:6" ht="12.75">
      <c r="A132" s="8"/>
      <c r="B132" s="93">
        <v>75411</v>
      </c>
      <c r="C132" s="109" t="s">
        <v>72</v>
      </c>
      <c r="D132" s="83">
        <f>D133</f>
        <v>0</v>
      </c>
      <c r="E132" s="84">
        <f>E133</f>
        <v>7177000</v>
      </c>
      <c r="F132" s="78">
        <f t="shared" si="0"/>
        <v>7177000</v>
      </c>
    </row>
    <row r="133" spans="1:6" ht="12.75">
      <c r="A133" s="8"/>
      <c r="B133" s="18"/>
      <c r="C133" s="69" t="s">
        <v>69</v>
      </c>
      <c r="D133" s="36">
        <f>D134+D137</f>
        <v>0</v>
      </c>
      <c r="E133" s="28">
        <f>E134+E137</f>
        <v>7177000</v>
      </c>
      <c r="F133" s="37">
        <f t="shared" si="0"/>
        <v>7177000</v>
      </c>
    </row>
    <row r="134" spans="1:6" ht="12.75">
      <c r="A134" s="8"/>
      <c r="B134" s="10"/>
      <c r="C134" s="70" t="s">
        <v>114</v>
      </c>
      <c r="D134" s="36">
        <f>D135+D136</f>
        <v>0</v>
      </c>
      <c r="E134" s="28">
        <f>E135+E136</f>
        <v>6760000</v>
      </c>
      <c r="F134" s="37">
        <f>SUM(D134:E134)</f>
        <v>6760000</v>
      </c>
    </row>
    <row r="135" spans="1:6" ht="12.75">
      <c r="A135" s="8"/>
      <c r="B135" s="14"/>
      <c r="C135" s="70" t="s">
        <v>116</v>
      </c>
      <c r="D135" s="36">
        <v>0</v>
      </c>
      <c r="E135" s="28">
        <v>5925700</v>
      </c>
      <c r="F135" s="37">
        <f t="shared" si="0"/>
        <v>5925700</v>
      </c>
    </row>
    <row r="136" spans="1:6" ht="24">
      <c r="A136" s="8"/>
      <c r="B136" s="14"/>
      <c r="C136" s="70" t="s">
        <v>115</v>
      </c>
      <c r="D136" s="45">
        <v>0</v>
      </c>
      <c r="E136" s="46">
        <v>834300</v>
      </c>
      <c r="F136" s="47">
        <f>SUM(D136:E136)</f>
        <v>834300</v>
      </c>
    </row>
    <row r="137" spans="1:6" ht="12.75">
      <c r="A137" s="8"/>
      <c r="B137" s="16"/>
      <c r="C137" s="70" t="s">
        <v>112</v>
      </c>
      <c r="D137" s="45">
        <v>0</v>
      </c>
      <c r="E137" s="46">
        <v>417000</v>
      </c>
      <c r="F137" s="47">
        <f t="shared" si="0"/>
        <v>417000</v>
      </c>
    </row>
    <row r="138" spans="1:6" ht="12.75">
      <c r="A138" s="8"/>
      <c r="B138" s="113">
        <v>75412</v>
      </c>
      <c r="C138" s="96" t="s">
        <v>25</v>
      </c>
      <c r="D138" s="72">
        <f>SUM(D139,D144)</f>
        <v>3387347</v>
      </c>
      <c r="E138" s="73">
        <f>SUM(E139,E144)</f>
        <v>0</v>
      </c>
      <c r="F138" s="74">
        <f t="shared" si="0"/>
        <v>3387347</v>
      </c>
    </row>
    <row r="139" spans="1:6" ht="12.75">
      <c r="A139" s="8"/>
      <c r="B139" s="18"/>
      <c r="C139" s="69" t="s">
        <v>69</v>
      </c>
      <c r="D139" s="36">
        <f>D140+D143</f>
        <v>287347</v>
      </c>
      <c r="E139" s="28">
        <f>E140+E143</f>
        <v>0</v>
      </c>
      <c r="F139" s="37">
        <f t="shared" si="0"/>
        <v>287347</v>
      </c>
    </row>
    <row r="140" spans="1:6" ht="12.75">
      <c r="A140" s="8"/>
      <c r="B140" s="10"/>
      <c r="C140" s="70" t="s">
        <v>114</v>
      </c>
      <c r="D140" s="36">
        <f>D141+D142</f>
        <v>247347</v>
      </c>
      <c r="E140" s="28">
        <f>E141+E142</f>
        <v>0</v>
      </c>
      <c r="F140" s="37">
        <f>SUM(D140:E140)</f>
        <v>247347</v>
      </c>
    </row>
    <row r="141" spans="1:6" ht="12.75">
      <c r="A141" s="8"/>
      <c r="B141" s="14"/>
      <c r="C141" s="70" t="s">
        <v>116</v>
      </c>
      <c r="D141" s="36">
        <f>9982+1715+70000</f>
        <v>81697</v>
      </c>
      <c r="E141" s="28">
        <v>0</v>
      </c>
      <c r="F141" s="37">
        <f t="shared" si="0"/>
        <v>81697</v>
      </c>
    </row>
    <row r="142" spans="1:6" ht="24">
      <c r="A142" s="8"/>
      <c r="B142" s="14"/>
      <c r="C142" s="70" t="s">
        <v>115</v>
      </c>
      <c r="D142" s="45">
        <f>56650+30000+10000+57000+1000+2000+9000</f>
        <v>165650</v>
      </c>
      <c r="E142" s="46">
        <v>0</v>
      </c>
      <c r="F142" s="47">
        <f>SUM(D142:E142)</f>
        <v>165650</v>
      </c>
    </row>
    <row r="143" spans="1:6" ht="12.75">
      <c r="A143" s="8"/>
      <c r="B143" s="14"/>
      <c r="C143" s="70" t="s">
        <v>112</v>
      </c>
      <c r="D143" s="45">
        <v>40000</v>
      </c>
      <c r="E143" s="46">
        <v>0</v>
      </c>
      <c r="F143" s="47">
        <f t="shared" si="0"/>
        <v>40000</v>
      </c>
    </row>
    <row r="144" spans="1:6" ht="12.75">
      <c r="A144" s="8"/>
      <c r="B144" s="16"/>
      <c r="C144" s="69" t="s">
        <v>12</v>
      </c>
      <c r="D144" s="36">
        <f>1200000+1900000</f>
        <v>3100000</v>
      </c>
      <c r="E144" s="28">
        <v>0</v>
      </c>
      <c r="F144" s="37">
        <f t="shared" si="0"/>
        <v>3100000</v>
      </c>
    </row>
    <row r="145" spans="1:6" ht="12.75">
      <c r="A145" s="8"/>
      <c r="B145" s="95">
        <v>75414</v>
      </c>
      <c r="C145" s="107" t="s">
        <v>26</v>
      </c>
      <c r="D145" s="72">
        <f>D146</f>
        <v>10000</v>
      </c>
      <c r="E145" s="73">
        <f>E146</f>
        <v>0</v>
      </c>
      <c r="F145" s="74">
        <f t="shared" si="0"/>
        <v>10000</v>
      </c>
    </row>
    <row r="146" spans="1:6" ht="12.75">
      <c r="A146" s="8"/>
      <c r="B146" s="14"/>
      <c r="C146" s="69" t="s">
        <v>69</v>
      </c>
      <c r="D146" s="36">
        <f>D147+D149</f>
        <v>10000</v>
      </c>
      <c r="E146" s="28">
        <f>E147+E149</f>
        <v>0</v>
      </c>
      <c r="F146" s="37">
        <f t="shared" si="0"/>
        <v>10000</v>
      </c>
    </row>
    <row r="147" spans="1:6" ht="12.75">
      <c r="A147" s="8"/>
      <c r="B147" s="10"/>
      <c r="C147" s="70" t="s">
        <v>114</v>
      </c>
      <c r="D147" s="36">
        <f>D148</f>
        <v>7000</v>
      </c>
      <c r="E147" s="28">
        <f>E148</f>
        <v>0</v>
      </c>
      <c r="F147" s="37">
        <f>SUM(D147:E147)</f>
        <v>7000</v>
      </c>
    </row>
    <row r="148" spans="1:6" ht="24">
      <c r="A148" s="8"/>
      <c r="B148" s="14"/>
      <c r="C148" s="70" t="s">
        <v>115</v>
      </c>
      <c r="D148" s="45">
        <v>7000</v>
      </c>
      <c r="E148" s="46">
        <v>0</v>
      </c>
      <c r="F148" s="47">
        <f>SUM(D148:E148)</f>
        <v>7000</v>
      </c>
    </row>
    <row r="149" spans="1:6" ht="12.75">
      <c r="A149" s="8"/>
      <c r="B149" s="16"/>
      <c r="C149" s="70" t="s">
        <v>112</v>
      </c>
      <c r="D149" s="45">
        <v>3000</v>
      </c>
      <c r="E149" s="46">
        <v>0</v>
      </c>
      <c r="F149" s="47">
        <f t="shared" si="0"/>
        <v>3000</v>
      </c>
    </row>
    <row r="150" spans="1:6" ht="12.75">
      <c r="A150" s="8"/>
      <c r="B150" s="95">
        <v>75416</v>
      </c>
      <c r="C150" s="96" t="s">
        <v>27</v>
      </c>
      <c r="D150" s="72">
        <f>SUM(D151)</f>
        <v>852960</v>
      </c>
      <c r="E150" s="73">
        <f>SUM(E151)</f>
        <v>0</v>
      </c>
      <c r="F150" s="74">
        <f t="shared" si="0"/>
        <v>852960</v>
      </c>
    </row>
    <row r="151" spans="1:6" ht="12.75">
      <c r="A151" s="8"/>
      <c r="B151" s="14"/>
      <c r="C151" s="69" t="s">
        <v>69</v>
      </c>
      <c r="D151" s="36">
        <f>D152+D155</f>
        <v>852960</v>
      </c>
      <c r="E151" s="28">
        <f>E152+E155</f>
        <v>0</v>
      </c>
      <c r="F151" s="37">
        <f aca="true" t="shared" si="3" ref="F151:F179">SUM(D151:E151)</f>
        <v>852960</v>
      </c>
    </row>
    <row r="152" spans="1:6" ht="12.75">
      <c r="A152" s="8"/>
      <c r="B152" s="10"/>
      <c r="C152" s="70" t="s">
        <v>114</v>
      </c>
      <c r="D152" s="36">
        <f>D153+D154</f>
        <v>832960</v>
      </c>
      <c r="E152" s="28">
        <f>E153+E154</f>
        <v>0</v>
      </c>
      <c r="F152" s="37">
        <f t="shared" si="3"/>
        <v>832960</v>
      </c>
    </row>
    <row r="153" spans="1:6" ht="12.75">
      <c r="A153" s="8"/>
      <c r="B153" s="14"/>
      <c r="C153" s="70" t="s">
        <v>116</v>
      </c>
      <c r="D153" s="36">
        <v>749660</v>
      </c>
      <c r="E153" s="28">
        <v>0</v>
      </c>
      <c r="F153" s="37">
        <f t="shared" si="3"/>
        <v>749660</v>
      </c>
    </row>
    <row r="154" spans="1:6" ht="24">
      <c r="A154" s="8"/>
      <c r="B154" s="14"/>
      <c r="C154" s="70" t="s">
        <v>115</v>
      </c>
      <c r="D154" s="45">
        <v>83300</v>
      </c>
      <c r="E154" s="46">
        <v>0</v>
      </c>
      <c r="F154" s="37">
        <f t="shared" si="3"/>
        <v>83300</v>
      </c>
    </row>
    <row r="155" spans="1:6" ht="13.5" thickBot="1">
      <c r="A155" s="8"/>
      <c r="B155" s="14"/>
      <c r="C155" s="70" t="s">
        <v>112</v>
      </c>
      <c r="D155" s="45">
        <v>20000</v>
      </c>
      <c r="E155" s="46">
        <v>0</v>
      </c>
      <c r="F155" s="37">
        <f t="shared" si="3"/>
        <v>20000</v>
      </c>
    </row>
    <row r="156" spans="1:6" ht="36.75" thickBot="1">
      <c r="A156" s="54">
        <v>756</v>
      </c>
      <c r="B156" s="55"/>
      <c r="C156" s="56" t="s">
        <v>28</v>
      </c>
      <c r="D156" s="57">
        <f>SUM(D157,D161)</f>
        <v>178000</v>
      </c>
      <c r="E156" s="58">
        <f>SUM(E157,E161)</f>
        <v>0</v>
      </c>
      <c r="F156" s="59">
        <f t="shared" si="3"/>
        <v>178000</v>
      </c>
    </row>
    <row r="157" spans="1:6" ht="36">
      <c r="A157" s="8"/>
      <c r="B157" s="93">
        <v>75615</v>
      </c>
      <c r="C157" s="96" t="s">
        <v>29</v>
      </c>
      <c r="D157" s="97">
        <f>SUM(D158)</f>
        <v>133000</v>
      </c>
      <c r="E157" s="98">
        <f>SUM(E158)</f>
        <v>0</v>
      </c>
      <c r="F157" s="99">
        <f t="shared" si="3"/>
        <v>133000</v>
      </c>
    </row>
    <row r="158" spans="1:6" ht="12.75">
      <c r="A158" s="8"/>
      <c r="B158" s="14"/>
      <c r="C158" s="69" t="s">
        <v>69</v>
      </c>
      <c r="D158" s="36">
        <f>D159</f>
        <v>133000</v>
      </c>
      <c r="E158" s="28">
        <f>E159</f>
        <v>0</v>
      </c>
      <c r="F158" s="37">
        <f t="shared" si="3"/>
        <v>133000</v>
      </c>
    </row>
    <row r="159" spans="1:6" ht="12.75">
      <c r="A159" s="8"/>
      <c r="B159" s="10"/>
      <c r="C159" s="70" t="s">
        <v>114</v>
      </c>
      <c r="D159" s="36">
        <f>D160</f>
        <v>133000</v>
      </c>
      <c r="E159" s="28">
        <f>E160</f>
        <v>0</v>
      </c>
      <c r="F159" s="37">
        <f t="shared" si="3"/>
        <v>133000</v>
      </c>
    </row>
    <row r="160" spans="1:6" ht="12.75">
      <c r="A160" s="8"/>
      <c r="B160" s="14"/>
      <c r="C160" s="70" t="s">
        <v>116</v>
      </c>
      <c r="D160" s="38">
        <v>133000</v>
      </c>
      <c r="E160" s="39">
        <v>0</v>
      </c>
      <c r="F160" s="40">
        <f t="shared" si="3"/>
        <v>133000</v>
      </c>
    </row>
    <row r="161" spans="1:6" ht="36">
      <c r="A161" s="8"/>
      <c r="B161" s="95">
        <v>75616</v>
      </c>
      <c r="C161" s="96" t="s">
        <v>93</v>
      </c>
      <c r="D161" s="97">
        <f>SUM(D162)</f>
        <v>45000</v>
      </c>
      <c r="E161" s="98">
        <f>SUM(E162)</f>
        <v>0</v>
      </c>
      <c r="F161" s="99">
        <f t="shared" si="3"/>
        <v>45000</v>
      </c>
    </row>
    <row r="162" spans="1:6" ht="12.75">
      <c r="A162" s="8"/>
      <c r="B162" s="14"/>
      <c r="C162" s="69" t="s">
        <v>69</v>
      </c>
      <c r="D162" s="36">
        <f>D163</f>
        <v>45000</v>
      </c>
      <c r="E162" s="28">
        <f>E163</f>
        <v>0</v>
      </c>
      <c r="F162" s="37">
        <f t="shared" si="3"/>
        <v>45000</v>
      </c>
    </row>
    <row r="163" spans="1:6" ht="12.75">
      <c r="A163" s="8"/>
      <c r="B163" s="10"/>
      <c r="C163" s="70" t="s">
        <v>114</v>
      </c>
      <c r="D163" s="36">
        <f>D164</f>
        <v>45000</v>
      </c>
      <c r="E163" s="28">
        <f>E164</f>
        <v>0</v>
      </c>
      <c r="F163" s="37">
        <f t="shared" si="3"/>
        <v>45000</v>
      </c>
    </row>
    <row r="164" spans="1:6" ht="13.5" thickBot="1">
      <c r="A164" s="8"/>
      <c r="B164" s="14"/>
      <c r="C164" s="122" t="s">
        <v>116</v>
      </c>
      <c r="D164" s="52">
        <v>45000</v>
      </c>
      <c r="E164" s="50">
        <v>0</v>
      </c>
      <c r="F164" s="51">
        <f t="shared" si="3"/>
        <v>45000</v>
      </c>
    </row>
    <row r="165" spans="1:6" ht="13.5" thickBot="1">
      <c r="A165" s="54">
        <v>757</v>
      </c>
      <c r="B165" s="55"/>
      <c r="C165" s="117" t="s">
        <v>30</v>
      </c>
      <c r="D165" s="118">
        <f>SUM(D166)</f>
        <v>5115000</v>
      </c>
      <c r="E165" s="119">
        <f>SUM(E166)</f>
        <v>0</v>
      </c>
      <c r="F165" s="120">
        <f t="shared" si="3"/>
        <v>5115000</v>
      </c>
    </row>
    <row r="166" spans="1:6" ht="24">
      <c r="A166" s="8"/>
      <c r="B166" s="93">
        <v>75702</v>
      </c>
      <c r="C166" s="96" t="s">
        <v>78</v>
      </c>
      <c r="D166" s="97">
        <f>D167</f>
        <v>5115000</v>
      </c>
      <c r="E166" s="98">
        <f>E167</f>
        <v>0</v>
      </c>
      <c r="F166" s="99">
        <f t="shared" si="3"/>
        <v>5115000</v>
      </c>
    </row>
    <row r="167" spans="1:6" ht="12.75">
      <c r="A167" s="8"/>
      <c r="B167" s="18"/>
      <c r="C167" s="69" t="s">
        <v>69</v>
      </c>
      <c r="D167" s="36">
        <f>D168</f>
        <v>5115000</v>
      </c>
      <c r="E167" s="28">
        <f>E168</f>
        <v>0</v>
      </c>
      <c r="F167" s="37">
        <f t="shared" si="3"/>
        <v>5115000</v>
      </c>
    </row>
    <row r="168" spans="1:6" ht="13.5" thickBot="1">
      <c r="A168" s="8"/>
      <c r="B168" s="15"/>
      <c r="C168" s="70" t="s">
        <v>117</v>
      </c>
      <c r="D168" s="38">
        <v>5115000</v>
      </c>
      <c r="E168" s="39">
        <v>0</v>
      </c>
      <c r="F168" s="40">
        <f t="shared" si="3"/>
        <v>5115000</v>
      </c>
    </row>
    <row r="169" spans="1:6" ht="13.5" thickBot="1">
      <c r="A169" s="54">
        <v>758</v>
      </c>
      <c r="B169" s="55"/>
      <c r="C169" s="56" t="s">
        <v>79</v>
      </c>
      <c r="D169" s="57">
        <f>SUM(D170,D175)</f>
        <v>1345000</v>
      </c>
      <c r="E169" s="58">
        <f>SUM(E170,E175)</f>
        <v>671000</v>
      </c>
      <c r="F169" s="59">
        <f>SUM(D169:E169)</f>
        <v>2016000</v>
      </c>
    </row>
    <row r="170" spans="1:6" ht="12.75">
      <c r="A170" s="8"/>
      <c r="B170" s="93">
        <v>75814</v>
      </c>
      <c r="C170" s="109" t="s">
        <v>32</v>
      </c>
      <c r="D170" s="97">
        <f>SUM(D171,D174)</f>
        <v>150000</v>
      </c>
      <c r="E170" s="98">
        <f>SUM(E171,E174)</f>
        <v>0</v>
      </c>
      <c r="F170" s="99">
        <f t="shared" si="3"/>
        <v>150000</v>
      </c>
    </row>
    <row r="171" spans="1:6" ht="12.75">
      <c r="A171" s="8"/>
      <c r="B171" s="14"/>
      <c r="C171" s="88" t="s">
        <v>69</v>
      </c>
      <c r="D171" s="36">
        <f>D172</f>
        <v>50000</v>
      </c>
      <c r="E171" s="28">
        <f>E172</f>
        <v>0</v>
      </c>
      <c r="F171" s="37">
        <f t="shared" si="3"/>
        <v>50000</v>
      </c>
    </row>
    <row r="172" spans="1:6" ht="12.75">
      <c r="A172" s="8"/>
      <c r="B172" s="10"/>
      <c r="C172" s="70" t="s">
        <v>114</v>
      </c>
      <c r="D172" s="36">
        <f>D173</f>
        <v>50000</v>
      </c>
      <c r="E172" s="28">
        <f>E173</f>
        <v>0</v>
      </c>
      <c r="F172" s="37">
        <f t="shared" si="3"/>
        <v>50000</v>
      </c>
    </row>
    <row r="173" spans="1:6" ht="24">
      <c r="A173" s="8"/>
      <c r="B173" s="14"/>
      <c r="C173" s="70" t="s">
        <v>115</v>
      </c>
      <c r="D173" s="36">
        <v>50000</v>
      </c>
      <c r="E173" s="28">
        <v>0</v>
      </c>
      <c r="F173" s="37">
        <f t="shared" si="3"/>
        <v>50000</v>
      </c>
    </row>
    <row r="174" spans="1:6" ht="12.75">
      <c r="A174" s="8"/>
      <c r="B174" s="16"/>
      <c r="C174" s="94" t="s">
        <v>12</v>
      </c>
      <c r="D174" s="38">
        <f>100000</f>
        <v>100000</v>
      </c>
      <c r="E174" s="39">
        <v>0</v>
      </c>
      <c r="F174" s="40">
        <f t="shared" si="3"/>
        <v>100000</v>
      </c>
    </row>
    <row r="175" spans="1:6" ht="12.75">
      <c r="A175" s="8"/>
      <c r="B175" s="95">
        <v>75818</v>
      </c>
      <c r="C175" s="96" t="s">
        <v>33</v>
      </c>
      <c r="D175" s="97">
        <f>SUM(D176)</f>
        <v>1195000</v>
      </c>
      <c r="E175" s="98">
        <f>SUM(E176)</f>
        <v>671000</v>
      </c>
      <c r="F175" s="99">
        <f t="shared" si="3"/>
        <v>1866000</v>
      </c>
    </row>
    <row r="176" spans="1:6" ht="12.75">
      <c r="A176" s="8"/>
      <c r="B176" s="18"/>
      <c r="C176" s="69" t="s">
        <v>69</v>
      </c>
      <c r="D176" s="36">
        <f>D177</f>
        <v>1195000</v>
      </c>
      <c r="E176" s="28">
        <f>E177</f>
        <v>671000</v>
      </c>
      <c r="F176" s="37">
        <f t="shared" si="3"/>
        <v>1866000</v>
      </c>
    </row>
    <row r="177" spans="1:6" ht="12.75">
      <c r="A177" s="8"/>
      <c r="B177" s="10"/>
      <c r="C177" s="70" t="s">
        <v>114</v>
      </c>
      <c r="D177" s="36">
        <f>D178</f>
        <v>1195000</v>
      </c>
      <c r="E177" s="28">
        <f>E178</f>
        <v>671000</v>
      </c>
      <c r="F177" s="37">
        <f t="shared" si="3"/>
        <v>1866000</v>
      </c>
    </row>
    <row r="178" spans="1:6" ht="24.75" thickBot="1">
      <c r="A178" s="12"/>
      <c r="B178" s="14"/>
      <c r="C178" s="70" t="s">
        <v>115</v>
      </c>
      <c r="D178" s="36">
        <f>920000+D179</f>
        <v>1195000</v>
      </c>
      <c r="E178" s="28">
        <f>546000+E179</f>
        <v>671000</v>
      </c>
      <c r="F178" s="37">
        <f>SUM(D178:E178)</f>
        <v>1866000</v>
      </c>
    </row>
    <row r="179" spans="1:9" ht="24.75" thickBot="1">
      <c r="A179" s="12"/>
      <c r="B179" s="15"/>
      <c r="C179" s="116" t="s">
        <v>134</v>
      </c>
      <c r="D179" s="48">
        <v>275000</v>
      </c>
      <c r="E179" s="49">
        <v>125000</v>
      </c>
      <c r="F179" s="41">
        <f t="shared" si="3"/>
        <v>400000</v>
      </c>
      <c r="G179" s="150"/>
      <c r="H179" s="150"/>
      <c r="I179" s="150"/>
    </row>
    <row r="180" spans="1:6" ht="13.5" thickBot="1">
      <c r="A180" s="54">
        <v>801</v>
      </c>
      <c r="B180" s="55"/>
      <c r="C180" s="56" t="s">
        <v>31</v>
      </c>
      <c r="D180" s="57">
        <f>SUM(D181,D192,D200,D209,D218,D222,D233,D241,D247,D257,D265,D275,D283,D297,D291,D303)</f>
        <v>45317033</v>
      </c>
      <c r="E180" s="137">
        <f>SUM(E181,E192,E200,E209,E218,E222,E233,E241,E247,E257,E265,E275,E283,E297,E291,E303)</f>
        <v>27455810</v>
      </c>
      <c r="F180" s="59">
        <f>SUM(D180:E180)</f>
        <v>72772843</v>
      </c>
    </row>
    <row r="181" spans="1:6" ht="12.75">
      <c r="A181" s="8"/>
      <c r="B181" s="101">
        <v>80101</v>
      </c>
      <c r="C181" s="112" t="s">
        <v>34</v>
      </c>
      <c r="D181" s="102">
        <f>D182</f>
        <v>14760000</v>
      </c>
      <c r="E181" s="142">
        <f>E182</f>
        <v>0</v>
      </c>
      <c r="F181" s="104">
        <f>SUM(D181:E181)</f>
        <v>14760000</v>
      </c>
    </row>
    <row r="182" spans="1:6" ht="12.75">
      <c r="A182" s="8"/>
      <c r="B182" s="14"/>
      <c r="C182" s="88" t="s">
        <v>69</v>
      </c>
      <c r="D182" s="36">
        <f>D183+D186+D190+D191</f>
        <v>14760000</v>
      </c>
      <c r="E182" s="139">
        <f>E183+E186+E190+E191</f>
        <v>0</v>
      </c>
      <c r="F182" s="37">
        <f aca="true" t="shared" si="4" ref="F182:F190">SUM(D182:E182)</f>
        <v>14760000</v>
      </c>
    </row>
    <row r="183" spans="1:6" ht="12.75">
      <c r="A183" s="8"/>
      <c r="B183" s="10"/>
      <c r="C183" s="70" t="s">
        <v>114</v>
      </c>
      <c r="D183" s="36">
        <f>SUM(D184:D185)</f>
        <v>12990000</v>
      </c>
      <c r="E183" s="139">
        <f>SUM(E184:E185)</f>
        <v>0</v>
      </c>
      <c r="F183" s="37">
        <f t="shared" si="4"/>
        <v>12990000</v>
      </c>
    </row>
    <row r="184" spans="1:6" ht="12.75">
      <c r="A184" s="8"/>
      <c r="B184" s="14"/>
      <c r="C184" s="70" t="s">
        <v>116</v>
      </c>
      <c r="D184" s="36">
        <v>11070000</v>
      </c>
      <c r="E184" s="139">
        <v>0</v>
      </c>
      <c r="F184" s="37">
        <f t="shared" si="4"/>
        <v>11070000</v>
      </c>
    </row>
    <row r="185" spans="1:6" ht="24">
      <c r="A185" s="8"/>
      <c r="B185" s="14"/>
      <c r="C185" s="116" t="s">
        <v>115</v>
      </c>
      <c r="D185" s="45">
        <v>1920000</v>
      </c>
      <c r="E185" s="141">
        <v>0</v>
      </c>
      <c r="F185" s="47">
        <f t="shared" si="4"/>
        <v>1920000</v>
      </c>
    </row>
    <row r="186" spans="1:6" ht="12.75">
      <c r="A186" s="8"/>
      <c r="B186" s="9"/>
      <c r="C186" s="70" t="s">
        <v>121</v>
      </c>
      <c r="D186" s="36">
        <f>SUM(D187:D189)</f>
        <v>1680000</v>
      </c>
      <c r="E186" s="139">
        <f>SUM(E187:E189)</f>
        <v>0</v>
      </c>
      <c r="F186" s="37">
        <f t="shared" si="4"/>
        <v>1680000</v>
      </c>
    </row>
    <row r="187" spans="1:6" ht="12.75" hidden="1">
      <c r="A187" s="8"/>
      <c r="B187" s="17"/>
      <c r="C187" s="70" t="s">
        <v>120</v>
      </c>
      <c r="D187" s="36">
        <v>0</v>
      </c>
      <c r="E187" s="139">
        <v>0</v>
      </c>
      <c r="F187" s="37">
        <f t="shared" si="4"/>
        <v>0</v>
      </c>
    </row>
    <row r="188" spans="1:6" ht="24">
      <c r="A188" s="8"/>
      <c r="B188" s="17"/>
      <c r="C188" s="70" t="s">
        <v>127</v>
      </c>
      <c r="D188" s="36">
        <v>1300000</v>
      </c>
      <c r="E188" s="139">
        <v>0</v>
      </c>
      <c r="F188" s="37">
        <f t="shared" si="4"/>
        <v>1300000</v>
      </c>
    </row>
    <row r="189" spans="1:6" ht="36">
      <c r="A189" s="8"/>
      <c r="B189" s="17"/>
      <c r="C189" s="70" t="s">
        <v>128</v>
      </c>
      <c r="D189" s="36">
        <v>380000</v>
      </c>
      <c r="E189" s="139">
        <v>0</v>
      </c>
      <c r="F189" s="37">
        <f t="shared" si="4"/>
        <v>380000</v>
      </c>
    </row>
    <row r="190" spans="1:6" ht="12.75">
      <c r="A190" s="8"/>
      <c r="B190" s="14"/>
      <c r="C190" s="70" t="s">
        <v>112</v>
      </c>
      <c r="D190" s="45">
        <v>30000</v>
      </c>
      <c r="E190" s="141">
        <v>0</v>
      </c>
      <c r="F190" s="37">
        <f t="shared" si="4"/>
        <v>30000</v>
      </c>
    </row>
    <row r="191" spans="1:6" ht="24">
      <c r="A191" s="8"/>
      <c r="B191" s="16"/>
      <c r="C191" s="70" t="s">
        <v>137</v>
      </c>
      <c r="D191" s="45">
        <v>60000</v>
      </c>
      <c r="E191" s="141">
        <v>0</v>
      </c>
      <c r="F191" s="37">
        <f>SUM(D191:E191)</f>
        <v>60000</v>
      </c>
    </row>
    <row r="192" spans="1:6" ht="12.75">
      <c r="A192" s="8"/>
      <c r="B192" s="95">
        <v>80102</v>
      </c>
      <c r="C192" s="106" t="s">
        <v>35</v>
      </c>
      <c r="D192" s="72">
        <f>D193</f>
        <v>0</v>
      </c>
      <c r="E192" s="138">
        <f>E193</f>
        <v>583940</v>
      </c>
      <c r="F192" s="92">
        <f>SUM(D192:E192)</f>
        <v>583940</v>
      </c>
    </row>
    <row r="193" spans="1:6" ht="12.75">
      <c r="A193" s="8"/>
      <c r="B193" s="14"/>
      <c r="C193" s="88" t="s">
        <v>69</v>
      </c>
      <c r="D193" s="36">
        <f>D194+D197+D199</f>
        <v>0</v>
      </c>
      <c r="E193" s="139">
        <f>E194+E197+E199</f>
        <v>583940</v>
      </c>
      <c r="F193" s="37">
        <f>SUM(D193:E193)</f>
        <v>583940</v>
      </c>
    </row>
    <row r="194" spans="1:6" ht="12.75">
      <c r="A194" s="8"/>
      <c r="B194" s="10"/>
      <c r="C194" s="70" t="s">
        <v>114</v>
      </c>
      <c r="D194" s="36">
        <f>SUM(D195:D196)</f>
        <v>0</v>
      </c>
      <c r="E194" s="139">
        <f>SUM(E195:E196)</f>
        <v>582200</v>
      </c>
      <c r="F194" s="37">
        <f aca="true" t="shared" si="5" ref="F194:F208">SUM(D194:E194)</f>
        <v>582200</v>
      </c>
    </row>
    <row r="195" spans="1:6" ht="12.75">
      <c r="A195" s="8"/>
      <c r="B195" s="14"/>
      <c r="C195" s="70" t="s">
        <v>116</v>
      </c>
      <c r="D195" s="36">
        <v>0</v>
      </c>
      <c r="E195" s="139">
        <v>538500</v>
      </c>
      <c r="F195" s="37">
        <f t="shared" si="5"/>
        <v>538500</v>
      </c>
    </row>
    <row r="196" spans="1:6" ht="24">
      <c r="A196" s="8"/>
      <c r="B196" s="14"/>
      <c r="C196" s="116" t="s">
        <v>115</v>
      </c>
      <c r="D196" s="45">
        <v>0</v>
      </c>
      <c r="E196" s="141">
        <v>43700</v>
      </c>
      <c r="F196" s="47">
        <f t="shared" si="5"/>
        <v>43700</v>
      </c>
    </row>
    <row r="197" spans="1:6" ht="12.75" hidden="1">
      <c r="A197" s="8"/>
      <c r="B197" s="9"/>
      <c r="C197" s="70" t="s">
        <v>121</v>
      </c>
      <c r="D197" s="36">
        <f>SUM(D198:D198)</f>
        <v>0</v>
      </c>
      <c r="E197" s="139">
        <f>SUM(E198:E198)</f>
        <v>0</v>
      </c>
      <c r="F197" s="37">
        <f t="shared" si="5"/>
        <v>0</v>
      </c>
    </row>
    <row r="198" spans="1:6" ht="12.75" hidden="1">
      <c r="A198" s="8"/>
      <c r="B198" s="14"/>
      <c r="C198" s="70" t="s">
        <v>120</v>
      </c>
      <c r="D198" s="36">
        <v>0</v>
      </c>
      <c r="E198" s="139">
        <v>0</v>
      </c>
      <c r="F198" s="37">
        <f t="shared" si="5"/>
        <v>0</v>
      </c>
    </row>
    <row r="199" spans="1:6" ht="12.75">
      <c r="A199" s="8"/>
      <c r="B199" s="16"/>
      <c r="C199" s="70" t="s">
        <v>112</v>
      </c>
      <c r="D199" s="45">
        <v>0</v>
      </c>
      <c r="E199" s="141">
        <v>1740</v>
      </c>
      <c r="F199" s="37">
        <f t="shared" si="5"/>
        <v>1740</v>
      </c>
    </row>
    <row r="200" spans="1:6" ht="12.75">
      <c r="A200" s="8"/>
      <c r="B200" s="136">
        <v>80103</v>
      </c>
      <c r="C200" s="114" t="s">
        <v>129</v>
      </c>
      <c r="D200" s="134">
        <f>D201</f>
        <v>470500</v>
      </c>
      <c r="E200" s="143">
        <f>E201</f>
        <v>0</v>
      </c>
      <c r="F200" s="135">
        <f t="shared" si="5"/>
        <v>470500</v>
      </c>
    </row>
    <row r="201" spans="1:6" ht="12.75">
      <c r="A201" s="8"/>
      <c r="B201" s="14"/>
      <c r="C201" s="88" t="s">
        <v>69</v>
      </c>
      <c r="D201" s="36">
        <f>D202+D205+D208</f>
        <v>470500</v>
      </c>
      <c r="E201" s="139">
        <f>E202+E205+E208</f>
        <v>0</v>
      </c>
      <c r="F201" s="37">
        <f t="shared" si="5"/>
        <v>470500</v>
      </c>
    </row>
    <row r="202" spans="1:6" ht="12.75">
      <c r="A202" s="8"/>
      <c r="B202" s="10"/>
      <c r="C202" s="70" t="s">
        <v>114</v>
      </c>
      <c r="D202" s="36">
        <f>SUM(D203:D204)</f>
        <v>417400</v>
      </c>
      <c r="E202" s="139">
        <f>SUM(E203:E204)</f>
        <v>0</v>
      </c>
      <c r="F202" s="37">
        <f t="shared" si="5"/>
        <v>417400</v>
      </c>
    </row>
    <row r="203" spans="1:6" ht="12.75">
      <c r="A203" s="8"/>
      <c r="B203" s="14"/>
      <c r="C203" s="70" t="s">
        <v>116</v>
      </c>
      <c r="D203" s="36">
        <v>361000</v>
      </c>
      <c r="E203" s="139">
        <v>0</v>
      </c>
      <c r="F203" s="37">
        <f t="shared" si="5"/>
        <v>361000</v>
      </c>
    </row>
    <row r="204" spans="1:6" ht="24">
      <c r="A204" s="8"/>
      <c r="B204" s="14"/>
      <c r="C204" s="116" t="s">
        <v>115</v>
      </c>
      <c r="D204" s="45">
        <v>56400</v>
      </c>
      <c r="E204" s="141">
        <v>0</v>
      </c>
      <c r="F204" s="47">
        <f t="shared" si="5"/>
        <v>56400</v>
      </c>
    </row>
    <row r="205" spans="1:6" ht="12.75">
      <c r="A205" s="8"/>
      <c r="B205" s="9"/>
      <c r="C205" s="70" t="s">
        <v>121</v>
      </c>
      <c r="D205" s="36">
        <f>SUM(D206:D207)</f>
        <v>52300</v>
      </c>
      <c r="E205" s="139">
        <f>SUM(E206:E207)</f>
        <v>0</v>
      </c>
      <c r="F205" s="37">
        <f t="shared" si="5"/>
        <v>52300</v>
      </c>
    </row>
    <row r="206" spans="1:6" ht="12.75" hidden="1">
      <c r="A206" s="8"/>
      <c r="B206" s="17"/>
      <c r="C206" s="70" t="s">
        <v>120</v>
      </c>
      <c r="D206" s="36">
        <v>0</v>
      </c>
      <c r="E206" s="139">
        <v>0</v>
      </c>
      <c r="F206" s="37">
        <f t="shared" si="5"/>
        <v>0</v>
      </c>
    </row>
    <row r="207" spans="1:6" ht="24">
      <c r="A207" s="8"/>
      <c r="B207" s="17"/>
      <c r="C207" s="70" t="s">
        <v>127</v>
      </c>
      <c r="D207" s="36">
        <v>52300</v>
      </c>
      <c r="E207" s="139">
        <v>0</v>
      </c>
      <c r="F207" s="37">
        <f t="shared" si="5"/>
        <v>52300</v>
      </c>
    </row>
    <row r="208" spans="1:6" ht="12.75">
      <c r="A208" s="8"/>
      <c r="B208" s="14"/>
      <c r="C208" s="70" t="s">
        <v>112</v>
      </c>
      <c r="D208" s="45">
        <v>800</v>
      </c>
      <c r="E208" s="141">
        <v>0</v>
      </c>
      <c r="F208" s="37">
        <f t="shared" si="5"/>
        <v>800</v>
      </c>
    </row>
    <row r="209" spans="1:6" ht="12.75">
      <c r="A209" s="8"/>
      <c r="B209" s="95">
        <v>80104</v>
      </c>
      <c r="C209" s="106" t="s">
        <v>40</v>
      </c>
      <c r="D209" s="72">
        <f>D210</f>
        <v>9206700</v>
      </c>
      <c r="E209" s="138">
        <f>E210</f>
        <v>0</v>
      </c>
      <c r="F209" s="74">
        <f>SUM(D209:E209)</f>
        <v>9206700</v>
      </c>
    </row>
    <row r="210" spans="1:6" ht="12.75">
      <c r="A210" s="8"/>
      <c r="B210" s="14"/>
      <c r="C210" s="88" t="s">
        <v>69</v>
      </c>
      <c r="D210" s="36">
        <f>D211+D214+D217</f>
        <v>9206700</v>
      </c>
      <c r="E210" s="139">
        <f>E211+E214+E217</f>
        <v>0</v>
      </c>
      <c r="F210" s="37">
        <f>SUM(D210:E210)</f>
        <v>9206700</v>
      </c>
    </row>
    <row r="211" spans="1:6" ht="12.75">
      <c r="A211" s="8"/>
      <c r="B211" s="10"/>
      <c r="C211" s="70" t="s">
        <v>114</v>
      </c>
      <c r="D211" s="36">
        <f>SUM(D212:D213)</f>
        <v>8490000</v>
      </c>
      <c r="E211" s="139">
        <f>SUM(E212:E213)</f>
        <v>0</v>
      </c>
      <c r="F211" s="37">
        <f aca="true" t="shared" si="6" ref="F211:F221">SUM(D211:E211)</f>
        <v>8490000</v>
      </c>
    </row>
    <row r="212" spans="1:6" ht="12.75">
      <c r="A212" s="8"/>
      <c r="B212" s="14"/>
      <c r="C212" s="70" t="s">
        <v>116</v>
      </c>
      <c r="D212" s="36">
        <f>6940000+100000</f>
        <v>7040000</v>
      </c>
      <c r="E212" s="139">
        <v>0</v>
      </c>
      <c r="F212" s="37">
        <f t="shared" si="6"/>
        <v>7040000</v>
      </c>
    </row>
    <row r="213" spans="1:6" ht="24">
      <c r="A213" s="8"/>
      <c r="B213" s="14"/>
      <c r="C213" s="116" t="s">
        <v>115</v>
      </c>
      <c r="D213" s="45">
        <f>1350000+100000</f>
        <v>1450000</v>
      </c>
      <c r="E213" s="141">
        <v>0</v>
      </c>
      <c r="F213" s="47">
        <f t="shared" si="6"/>
        <v>1450000</v>
      </c>
    </row>
    <row r="214" spans="1:6" ht="12.75">
      <c r="A214" s="8"/>
      <c r="B214" s="9"/>
      <c r="C214" s="70" t="s">
        <v>121</v>
      </c>
      <c r="D214" s="36">
        <f>SUM(D215:D216)</f>
        <v>700000</v>
      </c>
      <c r="E214" s="139">
        <f>SUM(E215:E216)</f>
        <v>0</v>
      </c>
      <c r="F214" s="37">
        <f t="shared" si="6"/>
        <v>700000</v>
      </c>
    </row>
    <row r="215" spans="1:6" ht="12.75" hidden="1">
      <c r="A215" s="8"/>
      <c r="B215" s="17"/>
      <c r="C215" s="70" t="s">
        <v>120</v>
      </c>
      <c r="D215" s="36">
        <v>0</v>
      </c>
      <c r="E215" s="139">
        <v>0</v>
      </c>
      <c r="F215" s="37">
        <f t="shared" si="6"/>
        <v>0</v>
      </c>
    </row>
    <row r="216" spans="1:6" ht="24">
      <c r="A216" s="8"/>
      <c r="B216" s="17"/>
      <c r="C216" s="70" t="s">
        <v>127</v>
      </c>
      <c r="D216" s="36">
        <f>900000-200000</f>
        <v>700000</v>
      </c>
      <c r="E216" s="139">
        <v>0</v>
      </c>
      <c r="F216" s="37">
        <f t="shared" si="6"/>
        <v>700000</v>
      </c>
    </row>
    <row r="217" spans="1:6" ht="12.75">
      <c r="A217" s="8"/>
      <c r="B217" s="14"/>
      <c r="C217" s="70" t="s">
        <v>112</v>
      </c>
      <c r="D217" s="45">
        <v>16700</v>
      </c>
      <c r="E217" s="141">
        <v>0</v>
      </c>
      <c r="F217" s="37">
        <f t="shared" si="6"/>
        <v>16700</v>
      </c>
    </row>
    <row r="218" spans="1:6" ht="12.75">
      <c r="A218" s="8"/>
      <c r="B218" s="95">
        <v>80106</v>
      </c>
      <c r="C218" s="106" t="s">
        <v>130</v>
      </c>
      <c r="D218" s="72">
        <f>D219</f>
        <v>65000</v>
      </c>
      <c r="E218" s="138">
        <f>E219</f>
        <v>0</v>
      </c>
      <c r="F218" s="74">
        <f t="shared" si="6"/>
        <v>65000</v>
      </c>
    </row>
    <row r="219" spans="1:6" ht="12.75">
      <c r="A219" s="8"/>
      <c r="B219" s="14"/>
      <c r="C219" s="88" t="s">
        <v>69</v>
      </c>
      <c r="D219" s="36">
        <f>D220</f>
        <v>65000</v>
      </c>
      <c r="E219" s="139">
        <f>E220</f>
        <v>0</v>
      </c>
      <c r="F219" s="37">
        <f t="shared" si="6"/>
        <v>65000</v>
      </c>
    </row>
    <row r="220" spans="1:6" ht="12.75">
      <c r="A220" s="8"/>
      <c r="B220" s="9"/>
      <c r="C220" s="70" t="s">
        <v>121</v>
      </c>
      <c r="D220" s="36">
        <f>SUM(D221:D221)</f>
        <v>65000</v>
      </c>
      <c r="E220" s="139">
        <f>SUM(E221:E221)</f>
        <v>0</v>
      </c>
      <c r="F220" s="37">
        <f t="shared" si="6"/>
        <v>65000</v>
      </c>
    </row>
    <row r="221" spans="1:6" ht="24">
      <c r="A221" s="8"/>
      <c r="B221" s="17"/>
      <c r="C221" s="70" t="s">
        <v>127</v>
      </c>
      <c r="D221" s="36">
        <v>65000</v>
      </c>
      <c r="E221" s="139">
        <v>0</v>
      </c>
      <c r="F221" s="37">
        <f t="shared" si="6"/>
        <v>65000</v>
      </c>
    </row>
    <row r="222" spans="1:6" ht="12.75">
      <c r="A222" s="8"/>
      <c r="B222" s="105">
        <v>80110</v>
      </c>
      <c r="C222" s="106" t="s">
        <v>41</v>
      </c>
      <c r="D222" s="72">
        <f>D223</f>
        <v>9653500</v>
      </c>
      <c r="E222" s="138">
        <f>E223</f>
        <v>0</v>
      </c>
      <c r="F222" s="74">
        <f>SUM(D222:E222)</f>
        <v>9653500</v>
      </c>
    </row>
    <row r="223" spans="1:6" ht="12.75">
      <c r="A223" s="8"/>
      <c r="B223" s="14"/>
      <c r="C223" s="88" t="s">
        <v>69</v>
      </c>
      <c r="D223" s="36">
        <f>D224+D227+D231+D232</f>
        <v>9653500</v>
      </c>
      <c r="E223" s="139">
        <f>E224+E227+E231+E232</f>
        <v>0</v>
      </c>
      <c r="F223" s="37">
        <f>SUM(D223:E223)</f>
        <v>9653500</v>
      </c>
    </row>
    <row r="224" spans="1:6" ht="12.75">
      <c r="A224" s="8"/>
      <c r="B224" s="10"/>
      <c r="C224" s="70" t="s">
        <v>114</v>
      </c>
      <c r="D224" s="36">
        <f>SUM(D225:D226)</f>
        <v>7756000</v>
      </c>
      <c r="E224" s="139">
        <f>SUM(E225:E226)</f>
        <v>0</v>
      </c>
      <c r="F224" s="37">
        <f>SUM(D224:E224)</f>
        <v>7756000</v>
      </c>
    </row>
    <row r="225" spans="1:6" ht="12.75">
      <c r="A225" s="8"/>
      <c r="B225" s="14"/>
      <c r="C225" s="70" t="s">
        <v>116</v>
      </c>
      <c r="D225" s="36">
        <v>6720000</v>
      </c>
      <c r="E225" s="139">
        <v>0</v>
      </c>
      <c r="F225" s="37">
        <f aca="true" t="shared" si="7" ref="F225:F230">SUM(D225:E225)</f>
        <v>6720000</v>
      </c>
    </row>
    <row r="226" spans="1:6" ht="24">
      <c r="A226" s="8"/>
      <c r="B226" s="14"/>
      <c r="C226" s="116" t="s">
        <v>115</v>
      </c>
      <c r="D226" s="45">
        <v>1036000</v>
      </c>
      <c r="E226" s="141">
        <v>0</v>
      </c>
      <c r="F226" s="47">
        <f t="shared" si="7"/>
        <v>1036000</v>
      </c>
    </row>
    <row r="227" spans="1:6" ht="12.75">
      <c r="A227" s="8"/>
      <c r="B227" s="9"/>
      <c r="C227" s="70" t="s">
        <v>121</v>
      </c>
      <c r="D227" s="36">
        <f>SUM(D228:D230)</f>
        <v>1827500</v>
      </c>
      <c r="E227" s="139">
        <f>SUM(E228:E230)</f>
        <v>0</v>
      </c>
      <c r="F227" s="37">
        <f t="shared" si="7"/>
        <v>1827500</v>
      </c>
    </row>
    <row r="228" spans="1:6" ht="12.75" hidden="1">
      <c r="A228" s="8"/>
      <c r="B228" s="17"/>
      <c r="C228" s="70" t="s">
        <v>120</v>
      </c>
      <c r="D228" s="36">
        <v>0</v>
      </c>
      <c r="E228" s="139">
        <v>0</v>
      </c>
      <c r="F228" s="37">
        <f t="shared" si="7"/>
        <v>0</v>
      </c>
    </row>
    <row r="229" spans="1:6" ht="24">
      <c r="A229" s="8"/>
      <c r="B229" s="17"/>
      <c r="C229" s="70" t="s">
        <v>127</v>
      </c>
      <c r="D229" s="36">
        <v>1050000</v>
      </c>
      <c r="E229" s="139">
        <v>0</v>
      </c>
      <c r="F229" s="37">
        <f t="shared" si="7"/>
        <v>1050000</v>
      </c>
    </row>
    <row r="230" spans="1:6" ht="36">
      <c r="A230" s="8"/>
      <c r="B230" s="17"/>
      <c r="C230" s="70" t="s">
        <v>128</v>
      </c>
      <c r="D230" s="36">
        <v>777500</v>
      </c>
      <c r="E230" s="139">
        <v>0</v>
      </c>
      <c r="F230" s="37">
        <f t="shared" si="7"/>
        <v>777500</v>
      </c>
    </row>
    <row r="231" spans="1:6" ht="12.75">
      <c r="A231" s="8"/>
      <c r="B231" s="14"/>
      <c r="C231" s="70" t="s">
        <v>112</v>
      </c>
      <c r="D231" s="45">
        <v>20000</v>
      </c>
      <c r="E231" s="141">
        <v>0</v>
      </c>
      <c r="F231" s="37">
        <f>SUM(D231:E231)</f>
        <v>20000</v>
      </c>
    </row>
    <row r="232" spans="1:6" ht="24">
      <c r="A232" s="8"/>
      <c r="B232" s="16"/>
      <c r="C232" s="70" t="s">
        <v>137</v>
      </c>
      <c r="D232" s="45">
        <v>50000</v>
      </c>
      <c r="E232" s="141">
        <v>0</v>
      </c>
      <c r="F232" s="37">
        <f>SUM(D232:E232)</f>
        <v>50000</v>
      </c>
    </row>
    <row r="233" spans="1:6" ht="12.75">
      <c r="A233" s="8"/>
      <c r="B233" s="105">
        <v>80111</v>
      </c>
      <c r="C233" s="106" t="s">
        <v>42</v>
      </c>
      <c r="D233" s="72">
        <f>D234</f>
        <v>0</v>
      </c>
      <c r="E233" s="138">
        <f>E234</f>
        <v>606700</v>
      </c>
      <c r="F233" s="74">
        <f>SUM(D233:E233)</f>
        <v>606700</v>
      </c>
    </row>
    <row r="234" spans="1:6" ht="12.75">
      <c r="A234" s="8"/>
      <c r="B234" s="14"/>
      <c r="C234" s="88" t="s">
        <v>69</v>
      </c>
      <c r="D234" s="36">
        <f>D235+D238+D240</f>
        <v>0</v>
      </c>
      <c r="E234" s="139">
        <f>E235+E238+E240</f>
        <v>606700</v>
      </c>
      <c r="F234" s="37">
        <f aca="true" t="shared" si="8" ref="F234:F255">SUM(D234:E234)</f>
        <v>606700</v>
      </c>
    </row>
    <row r="235" spans="1:6" ht="12.75">
      <c r="A235" s="8"/>
      <c r="B235" s="10"/>
      <c r="C235" s="70" t="s">
        <v>114</v>
      </c>
      <c r="D235" s="36">
        <f>SUM(D236:D237)</f>
        <v>0</v>
      </c>
      <c r="E235" s="139">
        <f>SUM(E236:E237)</f>
        <v>605500</v>
      </c>
      <c r="F235" s="37">
        <f t="shared" si="8"/>
        <v>605500</v>
      </c>
    </row>
    <row r="236" spans="1:6" ht="12.75">
      <c r="A236" s="8"/>
      <c r="B236" s="14"/>
      <c r="C236" s="70" t="s">
        <v>116</v>
      </c>
      <c r="D236" s="36">
        <v>0</v>
      </c>
      <c r="E236" s="139">
        <v>564000</v>
      </c>
      <c r="F236" s="37">
        <f t="shared" si="8"/>
        <v>564000</v>
      </c>
    </row>
    <row r="237" spans="1:6" ht="24">
      <c r="A237" s="8"/>
      <c r="B237" s="14"/>
      <c r="C237" s="116" t="s">
        <v>115</v>
      </c>
      <c r="D237" s="45">
        <v>0</v>
      </c>
      <c r="E237" s="141">
        <v>41500</v>
      </c>
      <c r="F237" s="47">
        <f t="shared" si="8"/>
        <v>41500</v>
      </c>
    </row>
    <row r="238" spans="1:6" ht="12.75" hidden="1">
      <c r="A238" s="8"/>
      <c r="B238" s="9"/>
      <c r="C238" s="70" t="s">
        <v>121</v>
      </c>
      <c r="D238" s="36">
        <f>SUM(D239:D239)</f>
        <v>0</v>
      </c>
      <c r="E238" s="139">
        <f>SUM(E239:E239)</f>
        <v>0</v>
      </c>
      <c r="F238" s="37">
        <f t="shared" si="8"/>
        <v>0</v>
      </c>
    </row>
    <row r="239" spans="1:6" ht="12.75" hidden="1">
      <c r="A239" s="8"/>
      <c r="B239" s="14"/>
      <c r="C239" s="70" t="s">
        <v>120</v>
      </c>
      <c r="D239" s="36">
        <v>0</v>
      </c>
      <c r="E239" s="139">
        <v>0</v>
      </c>
      <c r="F239" s="37">
        <f t="shared" si="8"/>
        <v>0</v>
      </c>
    </row>
    <row r="240" spans="1:6" ht="12.75">
      <c r="A240" s="8"/>
      <c r="B240" s="16"/>
      <c r="C240" s="70" t="s">
        <v>112</v>
      </c>
      <c r="D240" s="45">
        <v>0</v>
      </c>
      <c r="E240" s="141">
        <v>1200</v>
      </c>
      <c r="F240" s="37">
        <f t="shared" si="8"/>
        <v>1200</v>
      </c>
    </row>
    <row r="241" spans="1:6" ht="12.75">
      <c r="A241" s="8"/>
      <c r="B241" s="105">
        <v>80113</v>
      </c>
      <c r="C241" s="106" t="s">
        <v>43</v>
      </c>
      <c r="D241" s="72">
        <f>D242</f>
        <v>200000</v>
      </c>
      <c r="E241" s="138">
        <f>E242</f>
        <v>0</v>
      </c>
      <c r="F241" s="74">
        <f t="shared" si="8"/>
        <v>200000</v>
      </c>
    </row>
    <row r="242" spans="1:6" ht="12.75">
      <c r="A242" s="8"/>
      <c r="B242" s="14"/>
      <c r="C242" s="88" t="s">
        <v>69</v>
      </c>
      <c r="D242" s="36">
        <f>D243+D245</f>
        <v>200000</v>
      </c>
      <c r="E242" s="139">
        <f>E243+E245</f>
        <v>0</v>
      </c>
      <c r="F242" s="37">
        <f t="shared" si="8"/>
        <v>200000</v>
      </c>
    </row>
    <row r="243" spans="1:6" ht="12.75">
      <c r="A243" s="8"/>
      <c r="B243" s="10"/>
      <c r="C243" s="70" t="s">
        <v>114</v>
      </c>
      <c r="D243" s="36">
        <f>SUM(D244:D244)</f>
        <v>200000</v>
      </c>
      <c r="E243" s="139">
        <f>SUM(E244:E244)</f>
        <v>0</v>
      </c>
      <c r="F243" s="37">
        <f t="shared" si="8"/>
        <v>200000</v>
      </c>
    </row>
    <row r="244" spans="1:6" ht="24">
      <c r="A244" s="8"/>
      <c r="B244" s="14"/>
      <c r="C244" s="116" t="s">
        <v>115</v>
      </c>
      <c r="D244" s="45">
        <v>200000</v>
      </c>
      <c r="E244" s="141">
        <v>0</v>
      </c>
      <c r="F244" s="47">
        <f t="shared" si="8"/>
        <v>200000</v>
      </c>
    </row>
    <row r="245" spans="1:6" ht="12.75" hidden="1">
      <c r="A245" s="8"/>
      <c r="B245" s="9"/>
      <c r="C245" s="70" t="s">
        <v>121</v>
      </c>
      <c r="D245" s="36">
        <f>SUM(D246:D246)</f>
        <v>0</v>
      </c>
      <c r="E245" s="139">
        <f>SUM(E246:E246)</f>
        <v>0</v>
      </c>
      <c r="F245" s="37">
        <f t="shared" si="8"/>
        <v>0</v>
      </c>
    </row>
    <row r="246" spans="1:6" ht="12.75" hidden="1">
      <c r="A246" s="8"/>
      <c r="B246" s="17"/>
      <c r="C246" s="70" t="s">
        <v>120</v>
      </c>
      <c r="D246" s="36">
        <v>0</v>
      </c>
      <c r="E246" s="139">
        <v>0</v>
      </c>
      <c r="F246" s="37">
        <f t="shared" si="8"/>
        <v>0</v>
      </c>
    </row>
    <row r="247" spans="1:6" ht="12.75">
      <c r="A247" s="8"/>
      <c r="B247" s="105">
        <v>80120</v>
      </c>
      <c r="C247" s="106" t="s">
        <v>80</v>
      </c>
      <c r="D247" s="72">
        <f>D248</f>
        <v>0</v>
      </c>
      <c r="E247" s="138">
        <f>E248</f>
        <v>8269300</v>
      </c>
      <c r="F247" s="74">
        <f t="shared" si="8"/>
        <v>8269300</v>
      </c>
    </row>
    <row r="248" spans="1:6" ht="12.75">
      <c r="A248" s="8"/>
      <c r="B248" s="14"/>
      <c r="C248" s="88" t="s">
        <v>69</v>
      </c>
      <c r="D248" s="36">
        <f>D249+D252+D255+D256</f>
        <v>0</v>
      </c>
      <c r="E248" s="139">
        <f>E249+E252+E255+E256</f>
        <v>8269300</v>
      </c>
      <c r="F248" s="37">
        <f t="shared" si="8"/>
        <v>8269300</v>
      </c>
    </row>
    <row r="249" spans="1:6" ht="12.75">
      <c r="A249" s="8"/>
      <c r="B249" s="10"/>
      <c r="C249" s="70" t="s">
        <v>114</v>
      </c>
      <c r="D249" s="36">
        <f>SUM(D250:D251)</f>
        <v>0</v>
      </c>
      <c r="E249" s="139">
        <f>SUM(E250:E251)</f>
        <v>6185000</v>
      </c>
      <c r="F249" s="37">
        <f t="shared" si="8"/>
        <v>6185000</v>
      </c>
    </row>
    <row r="250" spans="1:6" ht="12.75">
      <c r="A250" s="8"/>
      <c r="B250" s="14"/>
      <c r="C250" s="70" t="s">
        <v>116</v>
      </c>
      <c r="D250" s="36">
        <v>0</v>
      </c>
      <c r="E250" s="139">
        <v>4880000</v>
      </c>
      <c r="F250" s="37">
        <f t="shared" si="8"/>
        <v>4880000</v>
      </c>
    </row>
    <row r="251" spans="1:6" ht="24">
      <c r="A251" s="8"/>
      <c r="B251" s="14"/>
      <c r="C251" s="116" t="s">
        <v>115</v>
      </c>
      <c r="D251" s="45">
        <v>0</v>
      </c>
      <c r="E251" s="141">
        <v>1305000</v>
      </c>
      <c r="F251" s="47">
        <f t="shared" si="8"/>
        <v>1305000</v>
      </c>
    </row>
    <row r="252" spans="1:6" ht="12.75">
      <c r="A252" s="8"/>
      <c r="B252" s="9"/>
      <c r="C252" s="70" t="s">
        <v>121</v>
      </c>
      <c r="D252" s="36">
        <f>SUM(D253:D254)</f>
        <v>0</v>
      </c>
      <c r="E252" s="139">
        <f>SUM(E253:E254)</f>
        <v>2030000</v>
      </c>
      <c r="F252" s="37">
        <f t="shared" si="8"/>
        <v>2030000</v>
      </c>
    </row>
    <row r="253" spans="1:6" ht="24">
      <c r="A253" s="8"/>
      <c r="B253" s="17"/>
      <c r="C253" s="70" t="s">
        <v>127</v>
      </c>
      <c r="D253" s="36">
        <v>0</v>
      </c>
      <c r="E253" s="139">
        <v>2030000</v>
      </c>
      <c r="F253" s="37">
        <f t="shared" si="8"/>
        <v>2030000</v>
      </c>
    </row>
    <row r="254" spans="1:6" ht="12.75" hidden="1">
      <c r="A254" s="8"/>
      <c r="B254" s="14"/>
      <c r="C254" s="70" t="s">
        <v>120</v>
      </c>
      <c r="D254" s="36">
        <v>0</v>
      </c>
      <c r="E254" s="139">
        <v>0</v>
      </c>
      <c r="F254" s="37">
        <f t="shared" si="8"/>
        <v>0</v>
      </c>
    </row>
    <row r="255" spans="1:6" ht="12.75">
      <c r="A255" s="8"/>
      <c r="B255" s="14"/>
      <c r="C255" s="70" t="s">
        <v>112</v>
      </c>
      <c r="D255" s="45">
        <v>0</v>
      </c>
      <c r="E255" s="141">
        <v>14300</v>
      </c>
      <c r="F255" s="37">
        <f t="shared" si="8"/>
        <v>14300</v>
      </c>
    </row>
    <row r="256" spans="1:6" ht="24">
      <c r="A256" s="8"/>
      <c r="B256" s="16"/>
      <c r="C256" s="70" t="s">
        <v>137</v>
      </c>
      <c r="D256" s="45">
        <v>0</v>
      </c>
      <c r="E256" s="141">
        <v>40000</v>
      </c>
      <c r="F256" s="37">
        <f>SUM(D256:E256)</f>
        <v>40000</v>
      </c>
    </row>
    <row r="257" spans="1:6" ht="12.75">
      <c r="A257" s="8"/>
      <c r="B257" s="105">
        <v>80123</v>
      </c>
      <c r="C257" s="106" t="s">
        <v>44</v>
      </c>
      <c r="D257" s="72">
        <f>D258</f>
        <v>0</v>
      </c>
      <c r="E257" s="138">
        <f>E258</f>
        <v>146700</v>
      </c>
      <c r="F257" s="74">
        <f>SUM(D257:E257)</f>
        <v>146700</v>
      </c>
    </row>
    <row r="258" spans="1:6" ht="12.75">
      <c r="A258" s="8"/>
      <c r="B258" s="14"/>
      <c r="C258" s="88" t="s">
        <v>69</v>
      </c>
      <c r="D258" s="36">
        <f>D259+D262+D264</f>
        <v>0</v>
      </c>
      <c r="E258" s="139">
        <f>E259+E262+E264</f>
        <v>146700</v>
      </c>
      <c r="F258" s="37">
        <f aca="true" t="shared" si="9" ref="F258:F264">SUM(D258:E258)</f>
        <v>146700</v>
      </c>
    </row>
    <row r="259" spans="1:6" ht="12.75">
      <c r="A259" s="8"/>
      <c r="B259" s="10"/>
      <c r="C259" s="70" t="s">
        <v>114</v>
      </c>
      <c r="D259" s="36">
        <f>SUM(D260:D261)</f>
        <v>0</v>
      </c>
      <c r="E259" s="139">
        <f>SUM(E260:E261)</f>
        <v>146400</v>
      </c>
      <c r="F259" s="37">
        <f t="shared" si="9"/>
        <v>146400</v>
      </c>
    </row>
    <row r="260" spans="1:6" ht="12.75">
      <c r="A260" s="8"/>
      <c r="B260" s="14"/>
      <c r="C260" s="70" t="s">
        <v>116</v>
      </c>
      <c r="D260" s="36">
        <v>0</v>
      </c>
      <c r="E260" s="139">
        <v>133450</v>
      </c>
      <c r="F260" s="37">
        <f t="shared" si="9"/>
        <v>133450</v>
      </c>
    </row>
    <row r="261" spans="1:6" ht="24">
      <c r="A261" s="8"/>
      <c r="B261" s="14"/>
      <c r="C261" s="116" t="s">
        <v>115</v>
      </c>
      <c r="D261" s="45">
        <v>0</v>
      </c>
      <c r="E261" s="141">
        <v>12950</v>
      </c>
      <c r="F261" s="47">
        <f t="shared" si="9"/>
        <v>12950</v>
      </c>
    </row>
    <row r="262" spans="1:6" ht="12.75" hidden="1">
      <c r="A262" s="8"/>
      <c r="B262" s="9"/>
      <c r="C262" s="70" t="s">
        <v>121</v>
      </c>
      <c r="D262" s="36">
        <f>SUM(D263:D263)</f>
        <v>0</v>
      </c>
      <c r="E262" s="139">
        <f>SUM(E263:E263)</f>
        <v>0</v>
      </c>
      <c r="F262" s="37">
        <f t="shared" si="9"/>
        <v>0</v>
      </c>
    </row>
    <row r="263" spans="1:6" ht="12.75" hidden="1">
      <c r="A263" s="8"/>
      <c r="B263" s="14"/>
      <c r="C263" s="70" t="s">
        <v>120</v>
      </c>
      <c r="D263" s="36">
        <v>0</v>
      </c>
      <c r="E263" s="139">
        <v>0</v>
      </c>
      <c r="F263" s="37">
        <f t="shared" si="9"/>
        <v>0</v>
      </c>
    </row>
    <row r="264" spans="1:6" ht="12.75">
      <c r="A264" s="8"/>
      <c r="B264" s="16"/>
      <c r="C264" s="70" t="s">
        <v>112</v>
      </c>
      <c r="D264" s="45">
        <v>0</v>
      </c>
      <c r="E264" s="141">
        <v>300</v>
      </c>
      <c r="F264" s="37">
        <f t="shared" si="9"/>
        <v>300</v>
      </c>
    </row>
    <row r="265" spans="1:6" ht="12.75">
      <c r="A265" s="8"/>
      <c r="B265" s="105">
        <v>80130</v>
      </c>
      <c r="C265" s="106" t="s">
        <v>45</v>
      </c>
      <c r="D265" s="72">
        <f>D266</f>
        <v>0</v>
      </c>
      <c r="E265" s="138">
        <f>E266</f>
        <v>13076800</v>
      </c>
      <c r="F265" s="74">
        <f>SUM(D265:E265)</f>
        <v>13076800</v>
      </c>
    </row>
    <row r="266" spans="1:6" ht="12.75">
      <c r="A266" s="8"/>
      <c r="B266" s="14"/>
      <c r="C266" s="88" t="s">
        <v>69</v>
      </c>
      <c r="D266" s="36">
        <f>D267+D270+D274</f>
        <v>0</v>
      </c>
      <c r="E266" s="139">
        <f>E267+E270+E274</f>
        <v>13076800</v>
      </c>
      <c r="F266" s="37">
        <f>SUM(D266:E266)</f>
        <v>13076800</v>
      </c>
    </row>
    <row r="267" spans="1:6" ht="12.75">
      <c r="A267" s="8"/>
      <c r="B267" s="10"/>
      <c r="C267" s="70" t="s">
        <v>114</v>
      </c>
      <c r="D267" s="36">
        <f>SUM(D268:D269)</f>
        <v>0</v>
      </c>
      <c r="E267" s="139">
        <f>SUM(E268:E269)</f>
        <v>10730000</v>
      </c>
      <c r="F267" s="37">
        <f>SUM(D267:E267)</f>
        <v>10730000</v>
      </c>
    </row>
    <row r="268" spans="1:6" ht="12.75">
      <c r="A268" s="8"/>
      <c r="B268" s="14"/>
      <c r="C268" s="70" t="s">
        <v>116</v>
      </c>
      <c r="D268" s="36">
        <v>0</v>
      </c>
      <c r="E268" s="139">
        <v>9255000</v>
      </c>
      <c r="F268" s="37">
        <f aca="true" t="shared" si="10" ref="F268:F273">SUM(D268:E268)</f>
        <v>9255000</v>
      </c>
    </row>
    <row r="269" spans="1:6" ht="24">
      <c r="A269" s="8"/>
      <c r="B269" s="14"/>
      <c r="C269" s="116" t="s">
        <v>115</v>
      </c>
      <c r="D269" s="45">
        <v>0</v>
      </c>
      <c r="E269" s="141">
        <v>1475000</v>
      </c>
      <c r="F269" s="47">
        <f t="shared" si="10"/>
        <v>1475000</v>
      </c>
    </row>
    <row r="270" spans="1:6" ht="12.75">
      <c r="A270" s="8"/>
      <c r="B270" s="9"/>
      <c r="C270" s="70" t="s">
        <v>121</v>
      </c>
      <c r="D270" s="36">
        <f>SUM(D271:D273)</f>
        <v>0</v>
      </c>
      <c r="E270" s="139">
        <f>SUM(E271:E273)</f>
        <v>2320000</v>
      </c>
      <c r="F270" s="37">
        <f t="shared" si="10"/>
        <v>2320000</v>
      </c>
    </row>
    <row r="271" spans="1:6" ht="12.75" hidden="1">
      <c r="A271" s="8"/>
      <c r="B271" s="17"/>
      <c r="C271" s="70" t="s">
        <v>120</v>
      </c>
      <c r="D271" s="36">
        <v>0</v>
      </c>
      <c r="E271" s="139">
        <v>0</v>
      </c>
      <c r="F271" s="37">
        <f t="shared" si="10"/>
        <v>0</v>
      </c>
    </row>
    <row r="272" spans="1:6" ht="24">
      <c r="A272" s="8"/>
      <c r="B272" s="17"/>
      <c r="C272" s="70" t="s">
        <v>127</v>
      </c>
      <c r="D272" s="36">
        <v>0</v>
      </c>
      <c r="E272" s="139">
        <v>1900000</v>
      </c>
      <c r="F272" s="37">
        <f t="shared" si="10"/>
        <v>1900000</v>
      </c>
    </row>
    <row r="273" spans="1:6" ht="36">
      <c r="A273" s="8"/>
      <c r="B273" s="17"/>
      <c r="C273" s="70" t="s">
        <v>128</v>
      </c>
      <c r="D273" s="36">
        <v>0</v>
      </c>
      <c r="E273" s="139">
        <v>420000</v>
      </c>
      <c r="F273" s="37">
        <f t="shared" si="10"/>
        <v>420000</v>
      </c>
    </row>
    <row r="274" spans="1:6" ht="12.75">
      <c r="A274" s="8"/>
      <c r="B274" s="14"/>
      <c r="C274" s="70" t="s">
        <v>112</v>
      </c>
      <c r="D274" s="45">
        <v>0</v>
      </c>
      <c r="E274" s="141">
        <v>26800</v>
      </c>
      <c r="F274" s="37">
        <f>SUM(D274:E274)</f>
        <v>26800</v>
      </c>
    </row>
    <row r="275" spans="1:6" ht="12.75">
      <c r="A275" s="8"/>
      <c r="B275" s="95">
        <v>80134</v>
      </c>
      <c r="C275" s="106" t="s">
        <v>46</v>
      </c>
      <c r="D275" s="72">
        <f>D276</f>
        <v>0</v>
      </c>
      <c r="E275" s="138">
        <f>E276</f>
        <v>356100</v>
      </c>
      <c r="F275" s="74">
        <f>SUM(D275:E275)</f>
        <v>356100</v>
      </c>
    </row>
    <row r="276" spans="1:6" ht="12.75">
      <c r="A276" s="8"/>
      <c r="B276" s="14"/>
      <c r="C276" s="88" t="s">
        <v>69</v>
      </c>
      <c r="D276" s="36">
        <f>D277+D280+D282</f>
        <v>0</v>
      </c>
      <c r="E276" s="139">
        <f>E277+E280+E282</f>
        <v>356100</v>
      </c>
      <c r="F276" s="37">
        <f aca="true" t="shared" si="11" ref="F276:F282">SUM(D276:E276)</f>
        <v>356100</v>
      </c>
    </row>
    <row r="277" spans="1:6" ht="12.75">
      <c r="A277" s="8"/>
      <c r="B277" s="10"/>
      <c r="C277" s="70" t="s">
        <v>114</v>
      </c>
      <c r="D277" s="36">
        <f>SUM(D278:D279)</f>
        <v>0</v>
      </c>
      <c r="E277" s="139">
        <f>SUM(E278:E279)</f>
        <v>355100</v>
      </c>
      <c r="F277" s="37">
        <f t="shared" si="11"/>
        <v>355100</v>
      </c>
    </row>
    <row r="278" spans="1:6" ht="12.75">
      <c r="A278" s="8"/>
      <c r="B278" s="14"/>
      <c r="C278" s="70" t="s">
        <v>116</v>
      </c>
      <c r="D278" s="36">
        <v>0</v>
      </c>
      <c r="E278" s="139">
        <v>330700</v>
      </c>
      <c r="F278" s="37">
        <f t="shared" si="11"/>
        <v>330700</v>
      </c>
    </row>
    <row r="279" spans="1:6" ht="24">
      <c r="A279" s="8"/>
      <c r="B279" s="14"/>
      <c r="C279" s="116" t="s">
        <v>115</v>
      </c>
      <c r="D279" s="45">
        <v>0</v>
      </c>
      <c r="E279" s="141">
        <v>24400</v>
      </c>
      <c r="F279" s="47">
        <f t="shared" si="11"/>
        <v>24400</v>
      </c>
    </row>
    <row r="280" spans="1:6" ht="12.75" hidden="1">
      <c r="A280" s="8"/>
      <c r="B280" s="9"/>
      <c r="C280" s="70" t="s">
        <v>121</v>
      </c>
      <c r="D280" s="36">
        <f>SUM(D281:D281)</f>
        <v>0</v>
      </c>
      <c r="E280" s="139">
        <f>SUM(E281:E281)</f>
        <v>0</v>
      </c>
      <c r="F280" s="37">
        <f t="shared" si="11"/>
        <v>0</v>
      </c>
    </row>
    <row r="281" spans="1:6" ht="12.75" hidden="1">
      <c r="A281" s="8"/>
      <c r="B281" s="14"/>
      <c r="C281" s="70" t="s">
        <v>120</v>
      </c>
      <c r="D281" s="36">
        <v>0</v>
      </c>
      <c r="E281" s="139">
        <v>0</v>
      </c>
      <c r="F281" s="37">
        <f t="shared" si="11"/>
        <v>0</v>
      </c>
    </row>
    <row r="282" spans="1:6" ht="12.75">
      <c r="A282" s="8"/>
      <c r="B282" s="16"/>
      <c r="C282" s="70" t="s">
        <v>112</v>
      </c>
      <c r="D282" s="45">
        <v>0</v>
      </c>
      <c r="E282" s="141">
        <v>1000</v>
      </c>
      <c r="F282" s="37">
        <f t="shared" si="11"/>
        <v>1000</v>
      </c>
    </row>
    <row r="283" spans="1:6" ht="24">
      <c r="A283" s="8"/>
      <c r="B283" s="105">
        <v>80140</v>
      </c>
      <c r="C283" s="106" t="s">
        <v>47</v>
      </c>
      <c r="D283" s="72">
        <f>D284</f>
        <v>0</v>
      </c>
      <c r="E283" s="138">
        <f>E284</f>
        <v>1886106</v>
      </c>
      <c r="F283" s="74">
        <f>SUM(D283:E283)</f>
        <v>1886106</v>
      </c>
    </row>
    <row r="284" spans="1:6" ht="12.75">
      <c r="A284" s="8"/>
      <c r="B284" s="14"/>
      <c r="C284" s="88" t="s">
        <v>69</v>
      </c>
      <c r="D284" s="36">
        <f>D285+D288+D290</f>
        <v>0</v>
      </c>
      <c r="E284" s="139">
        <f>E285+E288+E290</f>
        <v>1886106</v>
      </c>
      <c r="F284" s="37">
        <f aca="true" t="shared" si="12" ref="F284:F290">SUM(D284:E284)</f>
        <v>1886106</v>
      </c>
    </row>
    <row r="285" spans="1:6" ht="12.75">
      <c r="A285" s="8"/>
      <c r="B285" s="10"/>
      <c r="C285" s="70" t="s">
        <v>114</v>
      </c>
      <c r="D285" s="36">
        <f>SUM(D286:D287)</f>
        <v>0</v>
      </c>
      <c r="E285" s="139">
        <f>SUM(E286:E287)</f>
        <v>1872406</v>
      </c>
      <c r="F285" s="37">
        <f t="shared" si="12"/>
        <v>1872406</v>
      </c>
    </row>
    <row r="286" spans="1:6" ht="12.75">
      <c r="A286" s="8"/>
      <c r="B286" s="14"/>
      <c r="C286" s="70" t="s">
        <v>116</v>
      </c>
      <c r="D286" s="36">
        <v>0</v>
      </c>
      <c r="E286" s="139">
        <v>1399322</v>
      </c>
      <c r="F286" s="37">
        <f t="shared" si="12"/>
        <v>1399322</v>
      </c>
    </row>
    <row r="287" spans="1:6" ht="24">
      <c r="A287" s="8"/>
      <c r="B287" s="14"/>
      <c r="C287" s="116" t="s">
        <v>115</v>
      </c>
      <c r="D287" s="45">
        <v>0</v>
      </c>
      <c r="E287" s="141">
        <v>473084</v>
      </c>
      <c r="F287" s="47">
        <f t="shared" si="12"/>
        <v>473084</v>
      </c>
    </row>
    <row r="288" spans="1:6" ht="12.75" hidden="1">
      <c r="A288" s="8"/>
      <c r="B288" s="9"/>
      <c r="C288" s="70" t="s">
        <v>121</v>
      </c>
      <c r="D288" s="36">
        <f>SUM(D289:D289)</f>
        <v>0</v>
      </c>
      <c r="E288" s="139">
        <f>SUM(E289:E289)</f>
        <v>0</v>
      </c>
      <c r="F288" s="37">
        <f t="shared" si="12"/>
        <v>0</v>
      </c>
    </row>
    <row r="289" spans="1:6" ht="12.75" hidden="1">
      <c r="A289" s="8"/>
      <c r="B289" s="14"/>
      <c r="C289" s="70" t="s">
        <v>120</v>
      </c>
      <c r="D289" s="36">
        <v>0</v>
      </c>
      <c r="E289" s="139">
        <v>0</v>
      </c>
      <c r="F289" s="37">
        <f t="shared" si="12"/>
        <v>0</v>
      </c>
    </row>
    <row r="290" spans="1:6" ht="12.75">
      <c r="A290" s="8"/>
      <c r="B290" s="16"/>
      <c r="C290" s="70" t="s">
        <v>112</v>
      </c>
      <c r="D290" s="45">
        <v>0</v>
      </c>
      <c r="E290" s="141">
        <v>13700</v>
      </c>
      <c r="F290" s="37">
        <f t="shared" si="12"/>
        <v>13700</v>
      </c>
    </row>
    <row r="291" spans="1:6" ht="12.75">
      <c r="A291" s="8"/>
      <c r="B291" s="105">
        <v>80146</v>
      </c>
      <c r="C291" s="106" t="s">
        <v>68</v>
      </c>
      <c r="D291" s="72">
        <f>D292</f>
        <v>130000</v>
      </c>
      <c r="E291" s="138">
        <f>E292</f>
        <v>150000</v>
      </c>
      <c r="F291" s="74">
        <f aca="true" t="shared" si="13" ref="F291:F307">SUM(D291:E291)</f>
        <v>280000</v>
      </c>
    </row>
    <row r="292" spans="1:6" ht="12.75">
      <c r="A292" s="8"/>
      <c r="B292" s="14"/>
      <c r="C292" s="88" t="s">
        <v>69</v>
      </c>
      <c r="D292" s="36">
        <f>D293+D295</f>
        <v>130000</v>
      </c>
      <c r="E292" s="139">
        <f>E293+E295</f>
        <v>150000</v>
      </c>
      <c r="F292" s="37">
        <f t="shared" si="13"/>
        <v>280000</v>
      </c>
    </row>
    <row r="293" spans="1:6" ht="12.75">
      <c r="A293" s="8"/>
      <c r="B293" s="10"/>
      <c r="C293" s="70" t="s">
        <v>114</v>
      </c>
      <c r="D293" s="36">
        <f>SUM(D294:D294)</f>
        <v>130000</v>
      </c>
      <c r="E293" s="139">
        <f>SUM(E294:E294)</f>
        <v>150000</v>
      </c>
      <c r="F293" s="37">
        <f t="shared" si="13"/>
        <v>280000</v>
      </c>
    </row>
    <row r="294" spans="1:6" ht="24">
      <c r="A294" s="8"/>
      <c r="B294" s="14"/>
      <c r="C294" s="116" t="s">
        <v>115</v>
      </c>
      <c r="D294" s="45">
        <v>130000</v>
      </c>
      <c r="E294" s="141">
        <v>150000</v>
      </c>
      <c r="F294" s="47">
        <f t="shared" si="13"/>
        <v>280000</v>
      </c>
    </row>
    <row r="295" spans="1:6" ht="12.75" hidden="1">
      <c r="A295" s="8"/>
      <c r="B295" s="9"/>
      <c r="C295" s="70" t="s">
        <v>121</v>
      </c>
      <c r="D295" s="36">
        <f>SUM(D296:D296)</f>
        <v>0</v>
      </c>
      <c r="E295" s="139">
        <f>SUM(E296:E296)</f>
        <v>0</v>
      </c>
      <c r="F295" s="37">
        <f t="shared" si="13"/>
        <v>0</v>
      </c>
    </row>
    <row r="296" spans="1:6" ht="12.75" hidden="1">
      <c r="A296" s="8"/>
      <c r="B296" s="17"/>
      <c r="C296" s="70" t="s">
        <v>120</v>
      </c>
      <c r="D296" s="36">
        <v>0</v>
      </c>
      <c r="E296" s="139">
        <v>0</v>
      </c>
      <c r="F296" s="37">
        <f t="shared" si="13"/>
        <v>0</v>
      </c>
    </row>
    <row r="297" spans="1:6" ht="12.75">
      <c r="A297" s="8"/>
      <c r="B297" s="105">
        <v>80148</v>
      </c>
      <c r="C297" s="106" t="s">
        <v>131</v>
      </c>
      <c r="D297" s="72">
        <f>D298</f>
        <v>3442000</v>
      </c>
      <c r="E297" s="138">
        <f>E298</f>
        <v>0</v>
      </c>
      <c r="F297" s="74">
        <f t="shared" si="13"/>
        <v>3442000</v>
      </c>
    </row>
    <row r="298" spans="1:6" ht="12.75">
      <c r="A298" s="8"/>
      <c r="B298" s="14"/>
      <c r="C298" s="88" t="s">
        <v>69</v>
      </c>
      <c r="D298" s="36">
        <f>D299+D302</f>
        <v>3442000</v>
      </c>
      <c r="E298" s="139">
        <f>E299+E302</f>
        <v>0</v>
      </c>
      <c r="F298" s="37">
        <f t="shared" si="13"/>
        <v>3442000</v>
      </c>
    </row>
    <row r="299" spans="1:6" ht="12.75">
      <c r="A299" s="8"/>
      <c r="B299" s="10"/>
      <c r="C299" s="70" t="s">
        <v>114</v>
      </c>
      <c r="D299" s="36">
        <f>SUM(D300:D301)</f>
        <v>3435000</v>
      </c>
      <c r="E299" s="139">
        <f>SUM(E300:E301)</f>
        <v>0</v>
      </c>
      <c r="F299" s="37">
        <f t="shared" si="13"/>
        <v>3435000</v>
      </c>
    </row>
    <row r="300" spans="1:6" ht="12.75">
      <c r="A300" s="8"/>
      <c r="B300" s="14"/>
      <c r="C300" s="70" t="s">
        <v>116</v>
      </c>
      <c r="D300" s="36">
        <v>1655000</v>
      </c>
      <c r="E300" s="139">
        <v>0</v>
      </c>
      <c r="F300" s="37">
        <f t="shared" si="13"/>
        <v>1655000</v>
      </c>
    </row>
    <row r="301" spans="1:6" ht="24">
      <c r="A301" s="8"/>
      <c r="B301" s="14"/>
      <c r="C301" s="116" t="s">
        <v>115</v>
      </c>
      <c r="D301" s="45">
        <v>1780000</v>
      </c>
      <c r="E301" s="141">
        <v>0</v>
      </c>
      <c r="F301" s="47">
        <f t="shared" si="13"/>
        <v>1780000</v>
      </c>
    </row>
    <row r="302" spans="1:6" ht="12.75">
      <c r="A302" s="8"/>
      <c r="B302" s="16"/>
      <c r="C302" s="70" t="s">
        <v>112</v>
      </c>
      <c r="D302" s="45">
        <v>7000</v>
      </c>
      <c r="E302" s="141">
        <v>0</v>
      </c>
      <c r="F302" s="37">
        <f t="shared" si="13"/>
        <v>7000</v>
      </c>
    </row>
    <row r="303" spans="1:6" ht="12.75">
      <c r="A303" s="8"/>
      <c r="B303" s="105">
        <v>80195</v>
      </c>
      <c r="C303" s="106" t="s">
        <v>14</v>
      </c>
      <c r="D303" s="72">
        <f>SUM(D304,D309)</f>
        <v>7389333</v>
      </c>
      <c r="E303" s="138">
        <f>SUM(E304,E309)</f>
        <v>2380164</v>
      </c>
      <c r="F303" s="74">
        <f t="shared" si="13"/>
        <v>9769497</v>
      </c>
    </row>
    <row r="304" spans="1:6" ht="12.75">
      <c r="A304" s="8"/>
      <c r="B304" s="14"/>
      <c r="C304" s="88" t="s">
        <v>69</v>
      </c>
      <c r="D304" s="36">
        <f>D305+D307+D308</f>
        <v>3550000</v>
      </c>
      <c r="E304" s="139">
        <f>E305+E307+E308</f>
        <v>2380164</v>
      </c>
      <c r="F304" s="37">
        <f t="shared" si="13"/>
        <v>5930164</v>
      </c>
    </row>
    <row r="305" spans="1:6" ht="12.75">
      <c r="A305" s="8"/>
      <c r="B305" s="10"/>
      <c r="C305" s="70" t="s">
        <v>114</v>
      </c>
      <c r="D305" s="36">
        <f>SUM(D306:D306)</f>
        <v>3500000</v>
      </c>
      <c r="E305" s="139">
        <f>SUM(E306:E306)</f>
        <v>2210164</v>
      </c>
      <c r="F305" s="37">
        <f t="shared" si="13"/>
        <v>5710164</v>
      </c>
    </row>
    <row r="306" spans="1:6" ht="24">
      <c r="A306" s="8"/>
      <c r="B306" s="14"/>
      <c r="C306" s="116" t="s">
        <v>115</v>
      </c>
      <c r="D306" s="45">
        <f>500000+1000000+2000000</f>
        <v>3500000</v>
      </c>
      <c r="E306" s="141">
        <f>500000+710164+1000000</f>
        <v>2210164</v>
      </c>
      <c r="F306" s="47">
        <f t="shared" si="13"/>
        <v>5710164</v>
      </c>
    </row>
    <row r="307" spans="1:6" ht="12.75">
      <c r="A307" s="8"/>
      <c r="B307" s="14"/>
      <c r="C307" s="70" t="s">
        <v>112</v>
      </c>
      <c r="D307" s="45">
        <v>50000</v>
      </c>
      <c r="E307" s="141">
        <v>50000</v>
      </c>
      <c r="F307" s="37">
        <f t="shared" si="13"/>
        <v>100000</v>
      </c>
    </row>
    <row r="308" spans="1:6" ht="24">
      <c r="A308" s="8"/>
      <c r="B308" s="14"/>
      <c r="C308" s="70" t="s">
        <v>137</v>
      </c>
      <c r="D308" s="45">
        <v>0</v>
      </c>
      <c r="E308" s="141">
        <v>120000</v>
      </c>
      <c r="F308" s="37">
        <f aca="true" t="shared" si="14" ref="F308:F313">SUM(D308:E308)</f>
        <v>120000</v>
      </c>
    </row>
    <row r="309" spans="1:6" ht="13.5" thickBot="1">
      <c r="A309" s="12"/>
      <c r="B309" s="19"/>
      <c r="C309" s="100" t="s">
        <v>12</v>
      </c>
      <c r="D309" s="48">
        <v>3839333</v>
      </c>
      <c r="E309" s="144">
        <v>0</v>
      </c>
      <c r="F309" s="41">
        <f t="shared" si="14"/>
        <v>3839333</v>
      </c>
    </row>
    <row r="310" spans="1:6" ht="13.5" thickBot="1">
      <c r="A310" s="54">
        <v>803</v>
      </c>
      <c r="B310" s="55"/>
      <c r="C310" s="56" t="s">
        <v>101</v>
      </c>
      <c r="D310" s="57">
        <f>SUM(D311)</f>
        <v>20000</v>
      </c>
      <c r="E310" s="58">
        <f>SUM(E311)</f>
        <v>0</v>
      </c>
      <c r="F310" s="59">
        <f t="shared" si="14"/>
        <v>20000</v>
      </c>
    </row>
    <row r="311" spans="1:6" ht="12.75">
      <c r="A311" s="8"/>
      <c r="B311" s="105">
        <v>80395</v>
      </c>
      <c r="C311" s="106" t="s">
        <v>14</v>
      </c>
      <c r="D311" s="72">
        <f>SUM(D312)</f>
        <v>20000</v>
      </c>
      <c r="E311" s="73">
        <f>SUM(E312)</f>
        <v>0</v>
      </c>
      <c r="F311" s="74">
        <f t="shared" si="14"/>
        <v>20000</v>
      </c>
    </row>
    <row r="312" spans="1:6" ht="13.5" thickBot="1">
      <c r="A312" s="8"/>
      <c r="B312" s="17"/>
      <c r="C312" s="94" t="s">
        <v>12</v>
      </c>
      <c r="D312" s="36">
        <v>20000</v>
      </c>
      <c r="E312" s="28">
        <v>0</v>
      </c>
      <c r="F312" s="37">
        <f t="shared" si="14"/>
        <v>20000</v>
      </c>
    </row>
    <row r="313" spans="1:6" ht="13.5" thickBot="1">
      <c r="A313" s="54">
        <v>851</v>
      </c>
      <c r="B313" s="55"/>
      <c r="C313" s="56" t="s">
        <v>36</v>
      </c>
      <c r="D313" s="57">
        <f>SUM(D314,D319,D323,D332,D336)</f>
        <v>1210000</v>
      </c>
      <c r="E313" s="58">
        <f>SUM(E319,E323,E332,E314+E336)</f>
        <v>25300</v>
      </c>
      <c r="F313" s="59">
        <f t="shared" si="14"/>
        <v>1235300</v>
      </c>
    </row>
    <row r="314" spans="1:6" ht="12.75">
      <c r="A314" s="8"/>
      <c r="B314" s="105">
        <v>85121</v>
      </c>
      <c r="C314" s="106" t="s">
        <v>103</v>
      </c>
      <c r="D314" s="72">
        <f>+D315+D318</f>
        <v>10000</v>
      </c>
      <c r="E314" s="73">
        <f>SUM(E318)</f>
        <v>0</v>
      </c>
      <c r="F314" s="74">
        <f aca="true" t="shared" si="15" ref="F314:F322">SUM(D314:E314)</f>
        <v>10000</v>
      </c>
    </row>
    <row r="315" spans="1:6" ht="12.75">
      <c r="A315" s="8"/>
      <c r="B315" s="17"/>
      <c r="C315" s="68" t="s">
        <v>69</v>
      </c>
      <c r="D315" s="42">
        <f>D316</f>
        <v>10000</v>
      </c>
      <c r="E315" s="28">
        <f>E316</f>
        <v>0</v>
      </c>
      <c r="F315" s="37">
        <f t="shared" si="15"/>
        <v>10000</v>
      </c>
    </row>
    <row r="316" spans="1:6" ht="12.75">
      <c r="A316" s="8"/>
      <c r="B316" s="10"/>
      <c r="C316" s="70" t="s">
        <v>114</v>
      </c>
      <c r="D316" s="36">
        <f>D317</f>
        <v>10000</v>
      </c>
      <c r="E316" s="28">
        <f>E317</f>
        <v>0</v>
      </c>
      <c r="F316" s="37">
        <f>SUM(D316:E316)</f>
        <v>10000</v>
      </c>
    </row>
    <row r="317" spans="1:6" ht="24" customHeight="1">
      <c r="A317" s="8"/>
      <c r="B317" s="17"/>
      <c r="C317" s="70" t="s">
        <v>115</v>
      </c>
      <c r="D317" s="42">
        <v>10000</v>
      </c>
      <c r="E317" s="28">
        <v>0</v>
      </c>
      <c r="F317" s="37">
        <f t="shared" si="15"/>
        <v>10000</v>
      </c>
    </row>
    <row r="318" spans="1:6" ht="12.75" customHeight="1" hidden="1">
      <c r="A318" s="8"/>
      <c r="B318" s="17"/>
      <c r="C318" s="68" t="s">
        <v>12</v>
      </c>
      <c r="D318" s="128">
        <v>0</v>
      </c>
      <c r="E318" s="129">
        <v>0</v>
      </c>
      <c r="F318" s="130">
        <f t="shared" si="15"/>
        <v>0</v>
      </c>
    </row>
    <row r="319" spans="1:6" ht="12.75">
      <c r="A319" s="8"/>
      <c r="B319" s="105">
        <v>85153</v>
      </c>
      <c r="C319" s="106" t="s">
        <v>100</v>
      </c>
      <c r="D319" s="72">
        <f>SUM(D320)</f>
        <v>20000</v>
      </c>
      <c r="E319" s="73">
        <f>SUM(E320)</f>
        <v>0</v>
      </c>
      <c r="F319" s="74">
        <f t="shared" si="15"/>
        <v>20000</v>
      </c>
    </row>
    <row r="320" spans="1:6" ht="12.75">
      <c r="A320" s="8"/>
      <c r="B320" s="17"/>
      <c r="C320" s="68" t="s">
        <v>69</v>
      </c>
      <c r="D320" s="36">
        <f>D321</f>
        <v>20000</v>
      </c>
      <c r="E320" s="28">
        <f>E321</f>
        <v>0</v>
      </c>
      <c r="F320" s="37">
        <f t="shared" si="15"/>
        <v>20000</v>
      </c>
    </row>
    <row r="321" spans="1:6" ht="12.75">
      <c r="A321" s="8"/>
      <c r="B321" s="9"/>
      <c r="C321" s="70" t="s">
        <v>121</v>
      </c>
      <c r="D321" s="36">
        <f>D322</f>
        <v>20000</v>
      </c>
      <c r="E321" s="28">
        <f>E322</f>
        <v>0</v>
      </c>
      <c r="F321" s="37">
        <f t="shared" si="15"/>
        <v>20000</v>
      </c>
    </row>
    <row r="322" spans="1:6" ht="24">
      <c r="A322" s="8"/>
      <c r="B322" s="17"/>
      <c r="C322" s="70" t="s">
        <v>119</v>
      </c>
      <c r="D322" s="36">
        <v>20000</v>
      </c>
      <c r="E322" s="28">
        <v>0</v>
      </c>
      <c r="F322" s="37">
        <f t="shared" si="15"/>
        <v>20000</v>
      </c>
    </row>
    <row r="323" spans="1:6" ht="12.75">
      <c r="A323" s="8"/>
      <c r="B323" s="105">
        <v>85154</v>
      </c>
      <c r="C323" s="106" t="s">
        <v>48</v>
      </c>
      <c r="D323" s="72">
        <f>SUM(D324,D331)</f>
        <v>980000</v>
      </c>
      <c r="E323" s="73">
        <f>SUM(E324)</f>
        <v>0</v>
      </c>
      <c r="F323" s="74">
        <f aca="true" t="shared" si="16" ref="F323:F337">SUM(D323:E323)</f>
        <v>980000</v>
      </c>
    </row>
    <row r="324" spans="1:6" ht="12.75">
      <c r="A324" s="8"/>
      <c r="B324" s="17"/>
      <c r="C324" s="68" t="s">
        <v>69</v>
      </c>
      <c r="D324" s="36">
        <f>D325+D330+D328</f>
        <v>680000</v>
      </c>
      <c r="E324" s="28">
        <f>E325+E328+E330</f>
        <v>0</v>
      </c>
      <c r="F324" s="37">
        <f t="shared" si="16"/>
        <v>680000</v>
      </c>
    </row>
    <row r="325" spans="1:6" ht="12.75">
      <c r="A325" s="8"/>
      <c r="B325" s="10"/>
      <c r="C325" s="70" t="s">
        <v>114</v>
      </c>
      <c r="D325" s="36">
        <f>D326+D327</f>
        <v>190000</v>
      </c>
      <c r="E325" s="28">
        <f>E326+E327</f>
        <v>0</v>
      </c>
      <c r="F325" s="37">
        <f t="shared" si="16"/>
        <v>190000</v>
      </c>
    </row>
    <row r="326" spans="1:6" ht="12.75">
      <c r="A326" s="8"/>
      <c r="B326" s="17"/>
      <c r="C326" s="70" t="s">
        <v>116</v>
      </c>
      <c r="D326" s="36">
        <v>53400</v>
      </c>
      <c r="E326" s="28">
        <v>0</v>
      </c>
      <c r="F326" s="37">
        <f t="shared" si="16"/>
        <v>53400</v>
      </c>
    </row>
    <row r="327" spans="1:6" ht="24">
      <c r="A327" s="8"/>
      <c r="B327" s="17"/>
      <c r="C327" s="70" t="s">
        <v>115</v>
      </c>
      <c r="D327" s="45">
        <v>136600</v>
      </c>
      <c r="E327" s="28">
        <v>0</v>
      </c>
      <c r="F327" s="37">
        <f t="shared" si="16"/>
        <v>136600</v>
      </c>
    </row>
    <row r="328" spans="1:6" ht="12.75">
      <c r="A328" s="8"/>
      <c r="B328" s="9"/>
      <c r="C328" s="70" t="s">
        <v>121</v>
      </c>
      <c r="D328" s="36">
        <f>D329</f>
        <v>440000</v>
      </c>
      <c r="E328" s="28">
        <f>E329</f>
        <v>0</v>
      </c>
      <c r="F328" s="37">
        <f t="shared" si="16"/>
        <v>440000</v>
      </c>
    </row>
    <row r="329" spans="1:6" ht="24">
      <c r="A329" s="8"/>
      <c r="B329" s="17"/>
      <c r="C329" s="70" t="s">
        <v>119</v>
      </c>
      <c r="D329" s="36">
        <v>440000</v>
      </c>
      <c r="E329" s="28">
        <v>0</v>
      </c>
      <c r="F329" s="37">
        <f t="shared" si="16"/>
        <v>440000</v>
      </c>
    </row>
    <row r="330" spans="1:6" ht="12.75">
      <c r="A330" s="8"/>
      <c r="B330" s="17"/>
      <c r="C330" s="70" t="s">
        <v>112</v>
      </c>
      <c r="D330" s="36">
        <v>50000</v>
      </c>
      <c r="E330" s="28">
        <v>0</v>
      </c>
      <c r="F330" s="37">
        <f t="shared" si="16"/>
        <v>50000</v>
      </c>
    </row>
    <row r="331" spans="1:6" ht="12.75">
      <c r="A331" s="8"/>
      <c r="B331" s="17"/>
      <c r="C331" s="94" t="s">
        <v>12</v>
      </c>
      <c r="D331" s="45">
        <v>300000</v>
      </c>
      <c r="E331" s="28">
        <v>0</v>
      </c>
      <c r="F331" s="37">
        <f t="shared" si="16"/>
        <v>300000</v>
      </c>
    </row>
    <row r="332" spans="1:6" ht="24">
      <c r="A332" s="8"/>
      <c r="B332" s="105">
        <v>85156</v>
      </c>
      <c r="C332" s="106" t="s">
        <v>73</v>
      </c>
      <c r="D332" s="72">
        <f>SUM(D333)</f>
        <v>0</v>
      </c>
      <c r="E332" s="73">
        <f>SUM(E333)</f>
        <v>25300</v>
      </c>
      <c r="F332" s="74">
        <f t="shared" si="16"/>
        <v>25300</v>
      </c>
    </row>
    <row r="333" spans="1:6" ht="12.75">
      <c r="A333" s="8"/>
      <c r="B333" s="17"/>
      <c r="C333" s="87" t="s">
        <v>69</v>
      </c>
      <c r="D333" s="36">
        <f>D334</f>
        <v>0</v>
      </c>
      <c r="E333" s="28">
        <f>E334</f>
        <v>25300</v>
      </c>
      <c r="F333" s="37">
        <f t="shared" si="16"/>
        <v>25300</v>
      </c>
    </row>
    <row r="334" spans="1:6" ht="12.75">
      <c r="A334" s="8"/>
      <c r="B334" s="10"/>
      <c r="C334" s="70" t="s">
        <v>114</v>
      </c>
      <c r="D334" s="36">
        <f>D335</f>
        <v>0</v>
      </c>
      <c r="E334" s="28">
        <f>E335</f>
        <v>25300</v>
      </c>
      <c r="F334" s="37">
        <f t="shared" si="16"/>
        <v>25300</v>
      </c>
    </row>
    <row r="335" spans="1:6" ht="12.75">
      <c r="A335" s="8"/>
      <c r="B335" s="17"/>
      <c r="C335" s="70" t="s">
        <v>116</v>
      </c>
      <c r="D335" s="36">
        <v>0</v>
      </c>
      <c r="E335" s="39">
        <v>25300</v>
      </c>
      <c r="F335" s="37">
        <f t="shared" si="16"/>
        <v>25300</v>
      </c>
    </row>
    <row r="336" spans="1:6" ht="12.75">
      <c r="A336" s="8"/>
      <c r="B336" s="105">
        <v>85195</v>
      </c>
      <c r="C336" s="106" t="s">
        <v>14</v>
      </c>
      <c r="D336" s="72">
        <f>+D337</f>
        <v>200000</v>
      </c>
      <c r="E336" s="73">
        <f>SUM(E337)</f>
        <v>0</v>
      </c>
      <c r="F336" s="74">
        <f t="shared" si="16"/>
        <v>200000</v>
      </c>
    </row>
    <row r="337" spans="1:6" s="23" customFormat="1" ht="13.5" thickBot="1">
      <c r="A337" s="8"/>
      <c r="B337" s="17"/>
      <c r="C337" s="94" t="s">
        <v>12</v>
      </c>
      <c r="D337" s="36">
        <v>200000</v>
      </c>
      <c r="E337" s="28">
        <v>0</v>
      </c>
      <c r="F337" s="37">
        <f t="shared" si="16"/>
        <v>200000</v>
      </c>
    </row>
    <row r="338" spans="1:6" ht="13.5" thickBot="1">
      <c r="A338" s="54">
        <v>852</v>
      </c>
      <c r="B338" s="55"/>
      <c r="C338" s="56" t="s">
        <v>37</v>
      </c>
      <c r="D338" s="57">
        <f>SUM(D339,D345,D354,D360,D363,D369,D373,D376,D379,D382,,D388,D393,D399)</f>
        <v>18030675</v>
      </c>
      <c r="E338" s="58">
        <f>SUM(E339,E345,E354,E360,E363,E369,E373,E376,E379,E382,,E388,E393,E399)</f>
        <v>6199436</v>
      </c>
      <c r="F338" s="59">
        <f>SUM(F339,F345,F354,F360,F363,F369,F373,F376,F379,F382,,F388,F393,F399)</f>
        <v>24230111</v>
      </c>
    </row>
    <row r="339" spans="1:6" ht="12.75">
      <c r="A339" s="8"/>
      <c r="B339" s="101">
        <v>85201</v>
      </c>
      <c r="C339" s="112" t="s">
        <v>49</v>
      </c>
      <c r="D339" s="102">
        <f>SUM(D340)</f>
        <v>0</v>
      </c>
      <c r="E339" s="103">
        <f>SUM(E340)</f>
        <v>2132644</v>
      </c>
      <c r="F339" s="104">
        <f aca="true" t="shared" si="17" ref="F339:F346">SUM(D339:E339)</f>
        <v>2132644</v>
      </c>
    </row>
    <row r="340" spans="1:6" ht="12.75">
      <c r="A340" s="8"/>
      <c r="B340" s="17"/>
      <c r="C340" s="68" t="s">
        <v>69</v>
      </c>
      <c r="D340" s="36">
        <f>D341+D344</f>
        <v>0</v>
      </c>
      <c r="E340" s="28">
        <f>E341+E344</f>
        <v>2132644</v>
      </c>
      <c r="F340" s="37">
        <f t="shared" si="17"/>
        <v>2132644</v>
      </c>
    </row>
    <row r="341" spans="1:6" ht="12.75">
      <c r="A341" s="8"/>
      <c r="B341" s="10"/>
      <c r="C341" s="70" t="s">
        <v>114</v>
      </c>
      <c r="D341" s="36">
        <f>D342+D343</f>
        <v>0</v>
      </c>
      <c r="E341" s="28">
        <f>E342+E343</f>
        <v>2024600</v>
      </c>
      <c r="F341" s="37">
        <f t="shared" si="17"/>
        <v>2024600</v>
      </c>
    </row>
    <row r="342" spans="1:6" ht="12.75">
      <c r="A342" s="8"/>
      <c r="B342" s="17"/>
      <c r="C342" s="70" t="s">
        <v>116</v>
      </c>
      <c r="D342" s="36">
        <v>0</v>
      </c>
      <c r="E342" s="28">
        <f>1050682+83003+164864+24644+4300</f>
        <v>1327493</v>
      </c>
      <c r="F342" s="37">
        <f t="shared" si="17"/>
        <v>1327493</v>
      </c>
    </row>
    <row r="343" spans="1:6" ht="24">
      <c r="A343" s="8"/>
      <c r="B343" s="17"/>
      <c r="C343" s="70" t="s">
        <v>115</v>
      </c>
      <c r="D343" s="36">
        <v>0</v>
      </c>
      <c r="E343" s="28">
        <f>34000+135932+7500+12400+88200+6500+1000+17700+326200+4030+1500+5400+100+1600+2000+53045</f>
        <v>697107</v>
      </c>
      <c r="F343" s="37">
        <f t="shared" si="17"/>
        <v>697107</v>
      </c>
    </row>
    <row r="344" spans="1:6" ht="12.75">
      <c r="A344" s="8"/>
      <c r="B344" s="17"/>
      <c r="C344" s="70" t="s">
        <v>112</v>
      </c>
      <c r="D344" s="36">
        <v>0</v>
      </c>
      <c r="E344" s="28">
        <f>500+107544</f>
        <v>108044</v>
      </c>
      <c r="F344" s="37">
        <f t="shared" si="17"/>
        <v>108044</v>
      </c>
    </row>
    <row r="345" spans="1:6" ht="12.75">
      <c r="A345" s="8"/>
      <c r="B345" s="105">
        <v>85202</v>
      </c>
      <c r="C345" s="106" t="s">
        <v>50</v>
      </c>
      <c r="D345" s="72">
        <f>SUM(D346)</f>
        <v>0</v>
      </c>
      <c r="E345" s="73">
        <f>SUM(E346,E353)</f>
        <v>3416792</v>
      </c>
      <c r="F345" s="74">
        <f t="shared" si="17"/>
        <v>3416792</v>
      </c>
    </row>
    <row r="346" spans="1:6" ht="12.75">
      <c r="A346" s="8"/>
      <c r="B346" s="18"/>
      <c r="C346" s="68" t="s">
        <v>69</v>
      </c>
      <c r="D346" s="36">
        <f>D347+D350+D352</f>
        <v>0</v>
      </c>
      <c r="E346" s="28">
        <f>E347+E350+E352</f>
        <v>3401792</v>
      </c>
      <c r="F346" s="37">
        <f t="shared" si="17"/>
        <v>3401792</v>
      </c>
    </row>
    <row r="347" spans="1:6" ht="12.75">
      <c r="A347" s="8"/>
      <c r="B347" s="10"/>
      <c r="C347" s="70" t="s">
        <v>114</v>
      </c>
      <c r="D347" s="36">
        <f>D348</f>
        <v>0</v>
      </c>
      <c r="E347" s="28">
        <f>E348+E349</f>
        <v>2316512</v>
      </c>
      <c r="F347" s="37">
        <f aca="true" t="shared" si="18" ref="F347:F352">SUM(D347:E347)</f>
        <v>2316512</v>
      </c>
    </row>
    <row r="348" spans="1:6" ht="12.75">
      <c r="A348" s="8"/>
      <c r="B348" s="14"/>
      <c r="C348" s="70" t="s">
        <v>116</v>
      </c>
      <c r="D348" s="45">
        <v>0</v>
      </c>
      <c r="E348" s="46">
        <f>1001800+77000+166800+26200+29000</f>
        <v>1300800</v>
      </c>
      <c r="F348" s="47">
        <f t="shared" si="18"/>
        <v>1300800</v>
      </c>
    </row>
    <row r="349" spans="1:6" ht="24">
      <c r="A349" s="8"/>
      <c r="B349" s="14"/>
      <c r="C349" s="70" t="s">
        <v>115</v>
      </c>
      <c r="D349" s="45">
        <v>0</v>
      </c>
      <c r="E349" s="46">
        <f>30000+121779+25000+200+103000+1500+40000+630000+700+3500+500+4000+48200+2340+1200+693+100+3000</f>
        <v>1015712</v>
      </c>
      <c r="F349" s="47">
        <f t="shared" si="18"/>
        <v>1015712</v>
      </c>
    </row>
    <row r="350" spans="1:6" ht="12.75">
      <c r="A350" s="8"/>
      <c r="B350" s="9"/>
      <c r="C350" s="70" t="s">
        <v>121</v>
      </c>
      <c r="D350" s="36">
        <f>D351</f>
        <v>0</v>
      </c>
      <c r="E350" s="28">
        <f>E351</f>
        <v>1084780</v>
      </c>
      <c r="F350" s="37">
        <f t="shared" si="18"/>
        <v>1084780</v>
      </c>
    </row>
    <row r="351" spans="1:6" ht="24">
      <c r="A351" s="8"/>
      <c r="B351" s="14"/>
      <c r="C351" s="70" t="s">
        <v>119</v>
      </c>
      <c r="D351" s="36">
        <v>0</v>
      </c>
      <c r="E351" s="28">
        <v>1084780</v>
      </c>
      <c r="F351" s="37">
        <f t="shared" si="18"/>
        <v>1084780</v>
      </c>
    </row>
    <row r="352" spans="1:6" ht="12.75">
      <c r="A352" s="8"/>
      <c r="B352" s="14"/>
      <c r="C352" s="70" t="s">
        <v>112</v>
      </c>
      <c r="D352" s="45">
        <v>0</v>
      </c>
      <c r="E352" s="46">
        <v>500</v>
      </c>
      <c r="F352" s="47">
        <f t="shared" si="18"/>
        <v>500</v>
      </c>
    </row>
    <row r="353" spans="1:6" s="23" customFormat="1" ht="12.75">
      <c r="A353" s="8"/>
      <c r="B353" s="17"/>
      <c r="C353" s="94" t="s">
        <v>12</v>
      </c>
      <c r="D353" s="36">
        <v>0</v>
      </c>
      <c r="E353" s="28">
        <v>15000</v>
      </c>
      <c r="F353" s="37">
        <f aca="true" t="shared" si="19" ref="F353:F375">SUM(D353:E353)</f>
        <v>15000</v>
      </c>
    </row>
    <row r="354" spans="1:6" ht="12.75">
      <c r="A354" s="8"/>
      <c r="B354" s="95">
        <v>85203</v>
      </c>
      <c r="C354" s="106" t="s">
        <v>51</v>
      </c>
      <c r="D354" s="72">
        <f>D355</f>
        <v>971100</v>
      </c>
      <c r="E354" s="73">
        <f>E355</f>
        <v>0</v>
      </c>
      <c r="F354" s="74">
        <f t="shared" si="19"/>
        <v>971100</v>
      </c>
    </row>
    <row r="355" spans="1:6" ht="12.75">
      <c r="A355" s="8"/>
      <c r="B355" s="17"/>
      <c r="C355" s="68" t="s">
        <v>69</v>
      </c>
      <c r="D355" s="36">
        <f>D356+D359</f>
        <v>971100</v>
      </c>
      <c r="E355" s="28">
        <f>E356+E359</f>
        <v>0</v>
      </c>
      <c r="F355" s="37">
        <f t="shared" si="19"/>
        <v>971100</v>
      </c>
    </row>
    <row r="356" spans="1:6" ht="12.75">
      <c r="A356" s="8"/>
      <c r="B356" s="10"/>
      <c r="C356" s="70" t="s">
        <v>114</v>
      </c>
      <c r="D356" s="36">
        <f>D357+D358</f>
        <v>970000</v>
      </c>
      <c r="E356" s="28">
        <f>E357+E358</f>
        <v>0</v>
      </c>
      <c r="F356" s="37">
        <f t="shared" si="19"/>
        <v>970000</v>
      </c>
    </row>
    <row r="357" spans="1:6" ht="12.75">
      <c r="A357" s="8"/>
      <c r="B357" s="17"/>
      <c r="C357" s="70" t="s">
        <v>116</v>
      </c>
      <c r="D357" s="36">
        <f>549000+43900+92100+14800+6000</f>
        <v>705800</v>
      </c>
      <c r="E357" s="28">
        <v>0</v>
      </c>
      <c r="F357" s="37">
        <f t="shared" si="19"/>
        <v>705800</v>
      </c>
    </row>
    <row r="358" spans="1:6" ht="24">
      <c r="A358" s="8"/>
      <c r="B358" s="17"/>
      <c r="C358" s="70" t="s">
        <v>115</v>
      </c>
      <c r="D358" s="36">
        <f>26000+58000+1500+14000+54000+14000+800+55000+3800+1000+3500+2000+5000+24600+1000</f>
        <v>264200</v>
      </c>
      <c r="E358" s="28">
        <v>0</v>
      </c>
      <c r="F358" s="37">
        <f t="shared" si="19"/>
        <v>264200</v>
      </c>
    </row>
    <row r="359" spans="1:6" ht="12.75">
      <c r="A359" s="8"/>
      <c r="B359" s="17"/>
      <c r="C359" s="70" t="s">
        <v>112</v>
      </c>
      <c r="D359" s="36">
        <v>1100</v>
      </c>
      <c r="E359" s="28">
        <v>0</v>
      </c>
      <c r="F359" s="37">
        <f t="shared" si="19"/>
        <v>1100</v>
      </c>
    </row>
    <row r="360" spans="1:6" ht="12.75">
      <c r="A360" s="8"/>
      <c r="B360" s="105">
        <v>85204</v>
      </c>
      <c r="C360" s="106" t="s">
        <v>52</v>
      </c>
      <c r="D360" s="72">
        <f>SUM(D361)</f>
        <v>0</v>
      </c>
      <c r="E360" s="73">
        <f>SUM(E361)</f>
        <v>650000</v>
      </c>
      <c r="F360" s="74">
        <f t="shared" si="19"/>
        <v>650000</v>
      </c>
    </row>
    <row r="361" spans="1:6" ht="12.75">
      <c r="A361" s="8"/>
      <c r="B361" s="17"/>
      <c r="C361" s="68" t="s">
        <v>69</v>
      </c>
      <c r="D361" s="36">
        <f>D362</f>
        <v>0</v>
      </c>
      <c r="E361" s="28">
        <f>E362</f>
        <v>650000</v>
      </c>
      <c r="F361" s="37">
        <f t="shared" si="19"/>
        <v>650000</v>
      </c>
    </row>
    <row r="362" spans="1:6" ht="12.75">
      <c r="A362" s="8"/>
      <c r="B362" s="17"/>
      <c r="C362" s="70" t="s">
        <v>112</v>
      </c>
      <c r="D362" s="38">
        <v>0</v>
      </c>
      <c r="E362" s="39">
        <v>650000</v>
      </c>
      <c r="F362" s="40">
        <f t="shared" si="19"/>
        <v>650000</v>
      </c>
    </row>
    <row r="363" spans="1:6" ht="36">
      <c r="A363" s="8"/>
      <c r="B363" s="105">
        <v>85212</v>
      </c>
      <c r="C363" s="106" t="s">
        <v>124</v>
      </c>
      <c r="D363" s="72">
        <f>SUM(D364)</f>
        <v>9991100</v>
      </c>
      <c r="E363" s="73">
        <f>SUM(E364)</f>
        <v>0</v>
      </c>
      <c r="F363" s="74">
        <f t="shared" si="19"/>
        <v>9991100</v>
      </c>
    </row>
    <row r="364" spans="1:6" ht="12.75">
      <c r="A364" s="8"/>
      <c r="B364" s="17"/>
      <c r="C364" s="68" t="s">
        <v>69</v>
      </c>
      <c r="D364" s="36">
        <f>D365+D368</f>
        <v>9991100</v>
      </c>
      <c r="E364" s="28">
        <f>E365+E368</f>
        <v>0</v>
      </c>
      <c r="F364" s="37">
        <f t="shared" si="19"/>
        <v>9991100</v>
      </c>
    </row>
    <row r="365" spans="1:6" ht="12.75">
      <c r="A365" s="8"/>
      <c r="B365" s="10"/>
      <c r="C365" s="70" t="s">
        <v>114</v>
      </c>
      <c r="D365" s="36">
        <f>D366+D367</f>
        <v>299733</v>
      </c>
      <c r="E365" s="28">
        <f>E366+E367</f>
        <v>0</v>
      </c>
      <c r="F365" s="37">
        <f t="shared" si="19"/>
        <v>299733</v>
      </c>
    </row>
    <row r="366" spans="1:6" ht="12.75">
      <c r="A366" s="8"/>
      <c r="B366" s="17"/>
      <c r="C366" s="70" t="s">
        <v>116</v>
      </c>
      <c r="D366" s="36">
        <f>185984+28445+4376</f>
        <v>218805</v>
      </c>
      <c r="E366" s="28">
        <v>0</v>
      </c>
      <c r="F366" s="37">
        <f t="shared" si="19"/>
        <v>218805</v>
      </c>
    </row>
    <row r="367" spans="1:6" ht="24">
      <c r="A367" s="8"/>
      <c r="B367" s="17"/>
      <c r="C367" s="70" t="s">
        <v>115</v>
      </c>
      <c r="D367" s="36">
        <f>25000+4000+38000+3000+7000+3928</f>
        <v>80928</v>
      </c>
      <c r="E367" s="28">
        <v>0</v>
      </c>
      <c r="F367" s="37">
        <f t="shared" si="19"/>
        <v>80928</v>
      </c>
    </row>
    <row r="368" spans="1:6" ht="12.75">
      <c r="A368" s="8"/>
      <c r="B368" s="17"/>
      <c r="C368" s="70" t="s">
        <v>112</v>
      </c>
      <c r="D368" s="38">
        <v>9691367</v>
      </c>
      <c r="E368" s="39">
        <v>0</v>
      </c>
      <c r="F368" s="37">
        <f t="shared" si="19"/>
        <v>9691367</v>
      </c>
    </row>
    <row r="369" spans="1:6" ht="48">
      <c r="A369" s="8"/>
      <c r="B369" s="105">
        <v>85213</v>
      </c>
      <c r="C369" s="106" t="s">
        <v>125</v>
      </c>
      <c r="D369" s="72">
        <f>SUM(D370)</f>
        <v>74400</v>
      </c>
      <c r="E369" s="73">
        <f>SUM(E370)</f>
        <v>0</v>
      </c>
      <c r="F369" s="74">
        <f t="shared" si="19"/>
        <v>74400</v>
      </c>
    </row>
    <row r="370" spans="1:6" ht="12.75">
      <c r="A370" s="8"/>
      <c r="B370" s="17"/>
      <c r="C370" s="68" t="s">
        <v>69</v>
      </c>
      <c r="D370" s="36">
        <f>D371</f>
        <v>74400</v>
      </c>
      <c r="E370" s="28">
        <f>E371</f>
        <v>0</v>
      </c>
      <c r="F370" s="37">
        <f t="shared" si="19"/>
        <v>74400</v>
      </c>
    </row>
    <row r="371" spans="1:6" ht="12.75">
      <c r="A371" s="8"/>
      <c r="B371" s="10"/>
      <c r="C371" s="70" t="s">
        <v>114</v>
      </c>
      <c r="D371" s="36">
        <f>D372</f>
        <v>74400</v>
      </c>
      <c r="E371" s="28">
        <f>E372</f>
        <v>0</v>
      </c>
      <c r="F371" s="37">
        <f t="shared" si="19"/>
        <v>74400</v>
      </c>
    </row>
    <row r="372" spans="1:6" ht="12.75">
      <c r="A372" s="8"/>
      <c r="B372" s="17"/>
      <c r="C372" s="70" t="s">
        <v>116</v>
      </c>
      <c r="D372" s="36">
        <f>41000+33400</f>
        <v>74400</v>
      </c>
      <c r="E372" s="28">
        <v>0</v>
      </c>
      <c r="F372" s="37">
        <f t="shared" si="19"/>
        <v>74400</v>
      </c>
    </row>
    <row r="373" spans="1:6" ht="24">
      <c r="A373" s="8"/>
      <c r="B373" s="105">
        <v>85214</v>
      </c>
      <c r="C373" s="123" t="s">
        <v>113</v>
      </c>
      <c r="D373" s="72">
        <f>SUM(D374)</f>
        <v>540000</v>
      </c>
      <c r="E373" s="73">
        <f>SUM(E374)</f>
        <v>0</v>
      </c>
      <c r="F373" s="74">
        <f t="shared" si="19"/>
        <v>540000</v>
      </c>
    </row>
    <row r="374" spans="1:6" ht="12.75">
      <c r="A374" s="13"/>
      <c r="B374" s="18"/>
      <c r="C374" s="68" t="s">
        <v>69</v>
      </c>
      <c r="D374" s="36">
        <f>D375</f>
        <v>540000</v>
      </c>
      <c r="E374" s="28">
        <f>E375</f>
        <v>0</v>
      </c>
      <c r="F374" s="37">
        <f t="shared" si="19"/>
        <v>540000</v>
      </c>
    </row>
    <row r="375" spans="1:6" ht="12.75">
      <c r="A375" s="13"/>
      <c r="B375" s="16"/>
      <c r="C375" s="70" t="s">
        <v>112</v>
      </c>
      <c r="D375" s="36">
        <v>540000</v>
      </c>
      <c r="E375" s="28">
        <v>0</v>
      </c>
      <c r="F375" s="37">
        <f t="shared" si="19"/>
        <v>540000</v>
      </c>
    </row>
    <row r="376" spans="1:6" ht="12.75">
      <c r="A376" s="13"/>
      <c r="B376" s="95">
        <v>85215</v>
      </c>
      <c r="C376" s="86" t="s">
        <v>81</v>
      </c>
      <c r="D376" s="72">
        <f>SUM(D377)</f>
        <v>2600000</v>
      </c>
      <c r="E376" s="73">
        <f>SUM(E377)</f>
        <v>0</v>
      </c>
      <c r="F376" s="74">
        <f aca="true" t="shared" si="20" ref="F376:F381">SUM(D376:E376)</f>
        <v>2600000</v>
      </c>
    </row>
    <row r="377" spans="1:6" ht="12.75">
      <c r="A377" s="13"/>
      <c r="B377" s="14"/>
      <c r="C377" s="68" t="s">
        <v>69</v>
      </c>
      <c r="D377" s="36">
        <f>D378</f>
        <v>2600000</v>
      </c>
      <c r="E377" s="28">
        <f>E378</f>
        <v>0</v>
      </c>
      <c r="F377" s="37">
        <f t="shared" si="20"/>
        <v>2600000</v>
      </c>
    </row>
    <row r="378" spans="1:6" ht="12.75">
      <c r="A378" s="13"/>
      <c r="B378" s="14"/>
      <c r="C378" s="70" t="s">
        <v>112</v>
      </c>
      <c r="D378" s="38">
        <v>2600000</v>
      </c>
      <c r="E378" s="39">
        <v>0</v>
      </c>
      <c r="F378" s="37">
        <f t="shared" si="20"/>
        <v>2600000</v>
      </c>
    </row>
    <row r="379" spans="1:6" ht="12.75">
      <c r="A379" s="13"/>
      <c r="B379" s="95">
        <v>85216</v>
      </c>
      <c r="C379" s="86" t="s">
        <v>109</v>
      </c>
      <c r="D379" s="72">
        <f>SUM(D380)</f>
        <v>353100</v>
      </c>
      <c r="E379" s="73">
        <f>SUM(E380)</f>
        <v>0</v>
      </c>
      <c r="F379" s="74">
        <f t="shared" si="20"/>
        <v>353100</v>
      </c>
    </row>
    <row r="380" spans="1:6" ht="12.75">
      <c r="A380" s="13"/>
      <c r="B380" s="18"/>
      <c r="C380" s="68" t="s">
        <v>69</v>
      </c>
      <c r="D380" s="36">
        <f>D381</f>
        <v>353100</v>
      </c>
      <c r="E380" s="28">
        <f>E381</f>
        <v>0</v>
      </c>
      <c r="F380" s="37">
        <f t="shared" si="20"/>
        <v>353100</v>
      </c>
    </row>
    <row r="381" spans="1:6" ht="12.75">
      <c r="A381" s="13"/>
      <c r="B381" s="16"/>
      <c r="C381" s="70" t="s">
        <v>112</v>
      </c>
      <c r="D381" s="36">
        <v>353100</v>
      </c>
      <c r="E381" s="39">
        <v>0</v>
      </c>
      <c r="F381" s="37">
        <f t="shared" si="20"/>
        <v>353100</v>
      </c>
    </row>
    <row r="382" spans="1:6" ht="12.75">
      <c r="A382" s="8"/>
      <c r="B382" s="105">
        <v>85219</v>
      </c>
      <c r="C382" s="86" t="s">
        <v>53</v>
      </c>
      <c r="D382" s="72">
        <f>SUM(D383)</f>
        <v>2287900</v>
      </c>
      <c r="E382" s="73">
        <f>SUM(E383)</f>
        <v>0</v>
      </c>
      <c r="F382" s="74">
        <f aca="true" t="shared" si="21" ref="F382:F407">SUM(D382:E382)</f>
        <v>2287900</v>
      </c>
    </row>
    <row r="383" spans="1:6" ht="12.75">
      <c r="A383" s="13"/>
      <c r="B383" s="18"/>
      <c r="C383" s="68" t="s">
        <v>69</v>
      </c>
      <c r="D383" s="36">
        <f>D384+D387</f>
        <v>2287900</v>
      </c>
      <c r="E383" s="28">
        <f>E384+E387</f>
        <v>0</v>
      </c>
      <c r="F383" s="37">
        <f t="shared" si="21"/>
        <v>2287900</v>
      </c>
    </row>
    <row r="384" spans="1:6" ht="12.75">
      <c r="A384" s="8"/>
      <c r="B384" s="10"/>
      <c r="C384" s="70" t="s">
        <v>114</v>
      </c>
      <c r="D384" s="36">
        <f>D385+D386</f>
        <v>2284900</v>
      </c>
      <c r="E384" s="28">
        <f>E385+E386</f>
        <v>0</v>
      </c>
      <c r="F384" s="37">
        <f t="shared" si="21"/>
        <v>2284900</v>
      </c>
    </row>
    <row r="385" spans="1:6" ht="12.75">
      <c r="A385" s="13"/>
      <c r="B385" s="14"/>
      <c r="C385" s="70" t="s">
        <v>116</v>
      </c>
      <c r="D385" s="36">
        <f>1780000+135000+285000+45000+1800-150000</f>
        <v>2096800</v>
      </c>
      <c r="E385" s="28">
        <v>0</v>
      </c>
      <c r="F385" s="37">
        <f t="shared" si="21"/>
        <v>2096800</v>
      </c>
    </row>
    <row r="386" spans="1:6" ht="24">
      <c r="A386" s="13"/>
      <c r="B386" s="14"/>
      <c r="C386" s="70" t="s">
        <v>115</v>
      </c>
      <c r="D386" s="36">
        <f>40000+20000+13000+2000+1500+23000+1900+2000+12000+2000+2000+65000+2400+300+1000</f>
        <v>188100</v>
      </c>
      <c r="E386" s="28">
        <v>0</v>
      </c>
      <c r="F386" s="37">
        <f t="shared" si="21"/>
        <v>188100</v>
      </c>
    </row>
    <row r="387" spans="1:6" ht="12.75">
      <c r="A387" s="8"/>
      <c r="B387" s="16"/>
      <c r="C387" s="70" t="s">
        <v>112</v>
      </c>
      <c r="D387" s="38">
        <v>3000</v>
      </c>
      <c r="E387" s="39">
        <v>0</v>
      </c>
      <c r="F387" s="37">
        <f t="shared" si="21"/>
        <v>3000</v>
      </c>
    </row>
    <row r="388" spans="1:6" ht="12.75">
      <c r="A388" s="13"/>
      <c r="B388" s="95">
        <v>85226</v>
      </c>
      <c r="C388" s="86" t="s">
        <v>54</v>
      </c>
      <c r="D388" s="72">
        <f>SUM(D389)</f>
        <v>145675</v>
      </c>
      <c r="E388" s="73">
        <f>SUM(E389)</f>
        <v>0</v>
      </c>
      <c r="F388" s="74">
        <f t="shared" si="21"/>
        <v>145675</v>
      </c>
    </row>
    <row r="389" spans="1:6" ht="12.75">
      <c r="A389" s="13"/>
      <c r="B389" s="14"/>
      <c r="C389" s="68" t="s">
        <v>69</v>
      </c>
      <c r="D389" s="36">
        <f>D390</f>
        <v>145675</v>
      </c>
      <c r="E389" s="28">
        <f>E390</f>
        <v>0</v>
      </c>
      <c r="F389" s="37">
        <f t="shared" si="21"/>
        <v>145675</v>
      </c>
    </row>
    <row r="390" spans="1:6" ht="12.75">
      <c r="A390" s="8"/>
      <c r="B390" s="10"/>
      <c r="C390" s="70" t="s">
        <v>114</v>
      </c>
      <c r="D390" s="36">
        <f>D391+D392</f>
        <v>145675</v>
      </c>
      <c r="E390" s="28">
        <f>E391+E392</f>
        <v>0</v>
      </c>
      <c r="F390" s="37">
        <f t="shared" si="21"/>
        <v>145675</v>
      </c>
    </row>
    <row r="391" spans="1:6" ht="12.75">
      <c r="A391" s="13"/>
      <c r="B391" s="14"/>
      <c r="C391" s="70" t="s">
        <v>116</v>
      </c>
      <c r="D391" s="36">
        <f>94800+8650+16500+2500</f>
        <v>122450</v>
      </c>
      <c r="E391" s="28">
        <v>0</v>
      </c>
      <c r="F391" s="37">
        <f t="shared" si="21"/>
        <v>122450</v>
      </c>
    </row>
    <row r="392" spans="1:6" ht="24">
      <c r="A392" s="13"/>
      <c r="B392" s="14"/>
      <c r="C392" s="70" t="s">
        <v>115</v>
      </c>
      <c r="D392" s="36">
        <f>2000+4000+2500+1000+1500+2000+1500+6725+2000</f>
        <v>23225</v>
      </c>
      <c r="E392" s="28">
        <v>0</v>
      </c>
      <c r="F392" s="37">
        <f t="shared" si="21"/>
        <v>23225</v>
      </c>
    </row>
    <row r="393" spans="1:6" ht="12.75">
      <c r="A393" s="13"/>
      <c r="B393" s="95">
        <v>85228</v>
      </c>
      <c r="C393" s="86" t="s">
        <v>90</v>
      </c>
      <c r="D393" s="72">
        <f>SUM(D394)</f>
        <v>116200</v>
      </c>
      <c r="E393" s="73">
        <f>SUM(E394)</f>
        <v>0</v>
      </c>
      <c r="F393" s="74">
        <f t="shared" si="21"/>
        <v>116200</v>
      </c>
    </row>
    <row r="394" spans="1:6" ht="12.75">
      <c r="A394" s="8"/>
      <c r="B394" s="18"/>
      <c r="C394" s="68" t="s">
        <v>69</v>
      </c>
      <c r="D394" s="36">
        <f>D395+D398</f>
        <v>116200</v>
      </c>
      <c r="E394" s="28">
        <f>E398+E395</f>
        <v>0</v>
      </c>
      <c r="F394" s="37">
        <f t="shared" si="21"/>
        <v>116200</v>
      </c>
    </row>
    <row r="395" spans="1:6" ht="12.75">
      <c r="A395" s="8"/>
      <c r="B395" s="10"/>
      <c r="C395" s="70" t="s">
        <v>114</v>
      </c>
      <c r="D395" s="36">
        <f>D396+D397</f>
        <v>116200</v>
      </c>
      <c r="E395" s="28">
        <f>E396+E397</f>
        <v>0</v>
      </c>
      <c r="F395" s="37">
        <f t="shared" si="21"/>
        <v>116200</v>
      </c>
    </row>
    <row r="396" spans="1:6" ht="12.75">
      <c r="A396" s="8"/>
      <c r="B396" s="14"/>
      <c r="C396" s="70" t="s">
        <v>116</v>
      </c>
      <c r="D396" s="36">
        <f>89000+7200+12200+2300</f>
        <v>110700</v>
      </c>
      <c r="E396" s="28">
        <v>0</v>
      </c>
      <c r="F396" s="37">
        <f t="shared" si="21"/>
        <v>110700</v>
      </c>
    </row>
    <row r="397" spans="1:6" ht="24">
      <c r="A397" s="8"/>
      <c r="B397" s="14"/>
      <c r="C397" s="70" t="s">
        <v>115</v>
      </c>
      <c r="D397" s="36">
        <v>5500</v>
      </c>
      <c r="E397" s="28">
        <v>0</v>
      </c>
      <c r="F397" s="37">
        <f t="shared" si="21"/>
        <v>5500</v>
      </c>
    </row>
    <row r="398" spans="1:6" ht="12.75">
      <c r="A398" s="8"/>
      <c r="B398" s="14"/>
      <c r="C398" s="70" t="s">
        <v>112</v>
      </c>
      <c r="D398" s="36">
        <v>0</v>
      </c>
      <c r="E398" s="28">
        <v>0</v>
      </c>
      <c r="F398" s="37">
        <f t="shared" si="21"/>
        <v>0</v>
      </c>
    </row>
    <row r="399" spans="1:6" ht="12.75">
      <c r="A399" s="8"/>
      <c r="B399" s="105">
        <v>85295</v>
      </c>
      <c r="C399" s="86" t="s">
        <v>14</v>
      </c>
      <c r="D399" s="72">
        <f>SUM(D400,D406)</f>
        <v>951200</v>
      </c>
      <c r="E399" s="73">
        <f>SUM(E400,E406)</f>
        <v>0</v>
      </c>
      <c r="F399" s="74">
        <f t="shared" si="21"/>
        <v>951200</v>
      </c>
    </row>
    <row r="400" spans="1:6" ht="12.75">
      <c r="A400" s="8"/>
      <c r="B400" s="17"/>
      <c r="C400" s="68" t="s">
        <v>69</v>
      </c>
      <c r="D400" s="36">
        <f>D401+D403+D405</f>
        <v>451200</v>
      </c>
      <c r="E400" s="28">
        <f>E401+E403+E405</f>
        <v>0</v>
      </c>
      <c r="F400" s="37">
        <f t="shared" si="21"/>
        <v>451200</v>
      </c>
    </row>
    <row r="401" spans="1:6" ht="12.75">
      <c r="A401" s="8"/>
      <c r="B401" s="10"/>
      <c r="C401" s="70" t="s">
        <v>114</v>
      </c>
      <c r="D401" s="36">
        <f>D402</f>
        <v>71200</v>
      </c>
      <c r="E401" s="28">
        <f>E402</f>
        <v>0</v>
      </c>
      <c r="F401" s="37">
        <f t="shared" si="21"/>
        <v>71200</v>
      </c>
    </row>
    <row r="402" spans="1:6" ht="24">
      <c r="A402" s="8"/>
      <c r="B402" s="17"/>
      <c r="C402" s="70" t="s">
        <v>115</v>
      </c>
      <c r="D402" s="53">
        <f>3000+25300+3500+3000+24200+12200</f>
        <v>71200</v>
      </c>
      <c r="E402" s="67">
        <v>0</v>
      </c>
      <c r="F402" s="37">
        <f t="shared" si="21"/>
        <v>71200</v>
      </c>
    </row>
    <row r="403" spans="1:6" ht="12.75">
      <c r="A403" s="8"/>
      <c r="B403" s="9"/>
      <c r="C403" s="70" t="s">
        <v>121</v>
      </c>
      <c r="D403" s="36">
        <f>D404</f>
        <v>90000</v>
      </c>
      <c r="E403" s="28">
        <f>E404</f>
        <v>0</v>
      </c>
      <c r="F403" s="37">
        <f t="shared" si="21"/>
        <v>90000</v>
      </c>
    </row>
    <row r="404" spans="1:7" ht="24">
      <c r="A404" s="8"/>
      <c r="B404" s="17"/>
      <c r="C404" s="70" t="s">
        <v>119</v>
      </c>
      <c r="D404" s="36">
        <v>90000</v>
      </c>
      <c r="E404" s="28">
        <v>0</v>
      </c>
      <c r="F404" s="37">
        <f t="shared" si="21"/>
        <v>90000</v>
      </c>
      <c r="G404" s="20"/>
    </row>
    <row r="405" spans="1:6" ht="12.75">
      <c r="A405" s="8"/>
      <c r="B405" s="17"/>
      <c r="C405" s="70" t="s">
        <v>112</v>
      </c>
      <c r="D405" s="36">
        <f>120000+170000</f>
        <v>290000</v>
      </c>
      <c r="E405" s="28">
        <v>0</v>
      </c>
      <c r="F405" s="37">
        <f t="shared" si="21"/>
        <v>290000</v>
      </c>
    </row>
    <row r="406" spans="1:6" s="23" customFormat="1" ht="13.5" thickBot="1">
      <c r="A406" s="8"/>
      <c r="B406" s="17"/>
      <c r="C406" s="94" t="s">
        <v>12</v>
      </c>
      <c r="D406" s="36">
        <v>500000</v>
      </c>
      <c r="E406" s="28">
        <v>0</v>
      </c>
      <c r="F406" s="37">
        <f t="shared" si="21"/>
        <v>500000</v>
      </c>
    </row>
    <row r="407" spans="1:6" ht="13.5" thickBot="1">
      <c r="A407" s="54">
        <v>853</v>
      </c>
      <c r="B407" s="55"/>
      <c r="C407" s="56" t="s">
        <v>38</v>
      </c>
      <c r="D407" s="57">
        <f>SUM(D408,D414,D420,D424)</f>
        <v>0</v>
      </c>
      <c r="E407" s="58">
        <f>SUM(E408,E414,E420,E424)</f>
        <v>1843705</v>
      </c>
      <c r="F407" s="59">
        <f t="shared" si="21"/>
        <v>1843705</v>
      </c>
    </row>
    <row r="408" spans="1:6" ht="12.75">
      <c r="A408" s="8"/>
      <c r="B408" s="95">
        <v>85311</v>
      </c>
      <c r="C408" s="96" t="s">
        <v>95</v>
      </c>
      <c r="D408" s="72">
        <f>SUM(D409)</f>
        <v>0</v>
      </c>
      <c r="E408" s="73">
        <f>SUM(E409)</f>
        <v>185772</v>
      </c>
      <c r="F408" s="74">
        <f aca="true" t="shared" si="22" ref="F408:F413">SUM(D408:E408)</f>
        <v>185772</v>
      </c>
    </row>
    <row r="409" spans="1:6" ht="12.75">
      <c r="A409" s="8"/>
      <c r="B409" s="14"/>
      <c r="C409" s="68" t="s">
        <v>69</v>
      </c>
      <c r="D409" s="36">
        <f>D410+D412</f>
        <v>0</v>
      </c>
      <c r="E409" s="28">
        <f>E410+E412</f>
        <v>185772</v>
      </c>
      <c r="F409" s="37">
        <f t="shared" si="22"/>
        <v>185772</v>
      </c>
    </row>
    <row r="410" spans="1:6" ht="12.75">
      <c r="A410" s="8"/>
      <c r="B410" s="10"/>
      <c r="C410" s="70" t="s">
        <v>114</v>
      </c>
      <c r="D410" s="36">
        <f>D411</f>
        <v>0</v>
      </c>
      <c r="E410" s="28">
        <f>E411</f>
        <v>4932</v>
      </c>
      <c r="F410" s="37">
        <f t="shared" si="22"/>
        <v>4932</v>
      </c>
    </row>
    <row r="411" spans="1:6" ht="24">
      <c r="A411" s="8"/>
      <c r="B411" s="14"/>
      <c r="C411" s="116" t="s">
        <v>115</v>
      </c>
      <c r="D411" s="36">
        <v>0</v>
      </c>
      <c r="E411" s="28">
        <v>4932</v>
      </c>
      <c r="F411" s="37">
        <f t="shared" si="22"/>
        <v>4932</v>
      </c>
    </row>
    <row r="412" spans="1:6" ht="12.75">
      <c r="A412" s="8"/>
      <c r="B412" s="9"/>
      <c r="C412" s="70" t="s">
        <v>121</v>
      </c>
      <c r="D412" s="36">
        <f>D413</f>
        <v>0</v>
      </c>
      <c r="E412" s="28">
        <f>E413</f>
        <v>180840</v>
      </c>
      <c r="F412" s="37">
        <f t="shared" si="22"/>
        <v>180840</v>
      </c>
    </row>
    <row r="413" spans="1:6" ht="24">
      <c r="A413" s="8"/>
      <c r="B413" s="16"/>
      <c r="C413" s="70" t="s">
        <v>119</v>
      </c>
      <c r="D413" s="36">
        <v>0</v>
      </c>
      <c r="E413" s="28">
        <v>180840</v>
      </c>
      <c r="F413" s="37">
        <f t="shared" si="22"/>
        <v>180840</v>
      </c>
    </row>
    <row r="414" spans="1:6" ht="12.75">
      <c r="A414" s="8"/>
      <c r="B414" s="95">
        <v>85321</v>
      </c>
      <c r="C414" s="106" t="s">
        <v>74</v>
      </c>
      <c r="D414" s="72">
        <f>SUM(D415)</f>
        <v>0</v>
      </c>
      <c r="E414" s="73">
        <f>SUM(E415)</f>
        <v>210800</v>
      </c>
      <c r="F414" s="74">
        <f aca="true" t="shared" si="23" ref="F414:F427">SUM(D414:E414)</f>
        <v>210800</v>
      </c>
    </row>
    <row r="415" spans="1:6" ht="12.75">
      <c r="A415" s="8"/>
      <c r="B415" s="18"/>
      <c r="C415" s="68" t="s">
        <v>69</v>
      </c>
      <c r="D415" s="36">
        <f>D416+D419</f>
        <v>0</v>
      </c>
      <c r="E415" s="28">
        <f>E416+E419</f>
        <v>210800</v>
      </c>
      <c r="F415" s="37">
        <f t="shared" si="23"/>
        <v>210800</v>
      </c>
    </row>
    <row r="416" spans="1:6" ht="12.75">
      <c r="A416" s="8"/>
      <c r="B416" s="10"/>
      <c r="C416" s="70" t="s">
        <v>114</v>
      </c>
      <c r="D416" s="36">
        <f>D417+D418</f>
        <v>0</v>
      </c>
      <c r="E416" s="28">
        <f>E417+E418</f>
        <v>210500</v>
      </c>
      <c r="F416" s="37">
        <f t="shared" si="23"/>
        <v>210500</v>
      </c>
    </row>
    <row r="417" spans="1:6" ht="12.75">
      <c r="A417" s="8"/>
      <c r="B417" s="154"/>
      <c r="C417" s="70" t="s">
        <v>116</v>
      </c>
      <c r="D417" s="36">
        <v>0</v>
      </c>
      <c r="E417" s="28">
        <f>88830+7551+16946+1715+61440</f>
        <v>176482</v>
      </c>
      <c r="F417" s="37">
        <f t="shared" si="23"/>
        <v>176482</v>
      </c>
    </row>
    <row r="418" spans="1:6" ht="24">
      <c r="A418" s="8"/>
      <c r="B418" s="154"/>
      <c r="C418" s="116" t="s">
        <v>115</v>
      </c>
      <c r="D418" s="38">
        <v>0</v>
      </c>
      <c r="E418" s="39">
        <f>4500+6400+2000+300+14000+650+1500+200+500+3468+500</f>
        <v>34018</v>
      </c>
      <c r="F418" s="40">
        <f t="shared" si="23"/>
        <v>34018</v>
      </c>
    </row>
    <row r="419" spans="1:6" ht="12.75">
      <c r="A419" s="8"/>
      <c r="B419" s="17"/>
      <c r="C419" s="70" t="s">
        <v>112</v>
      </c>
      <c r="D419" s="36">
        <v>0</v>
      </c>
      <c r="E419" s="28">
        <v>300</v>
      </c>
      <c r="F419" s="37">
        <f t="shared" si="23"/>
        <v>300</v>
      </c>
    </row>
    <row r="420" spans="1:6" ht="12.75">
      <c r="A420" s="8"/>
      <c r="B420" s="95">
        <v>85324</v>
      </c>
      <c r="C420" s="106" t="s">
        <v>55</v>
      </c>
      <c r="D420" s="72">
        <f>SUM(D421)</f>
        <v>0</v>
      </c>
      <c r="E420" s="73">
        <f>E421</f>
        <v>55000</v>
      </c>
      <c r="F420" s="74">
        <f t="shared" si="23"/>
        <v>55000</v>
      </c>
    </row>
    <row r="421" spans="1:6" ht="12.75">
      <c r="A421" s="8"/>
      <c r="B421" s="18"/>
      <c r="C421" s="68" t="s">
        <v>69</v>
      </c>
      <c r="D421" s="36">
        <f>D422</f>
        <v>0</v>
      </c>
      <c r="E421" s="28">
        <f>E422</f>
        <v>55000</v>
      </c>
      <c r="F421" s="37">
        <f t="shared" si="23"/>
        <v>55000</v>
      </c>
    </row>
    <row r="422" spans="1:6" ht="12.75">
      <c r="A422" s="8"/>
      <c r="B422" s="10"/>
      <c r="C422" s="70" t="s">
        <v>114</v>
      </c>
      <c r="D422" s="36">
        <f>D423</f>
        <v>0</v>
      </c>
      <c r="E422" s="28">
        <f>E423</f>
        <v>55000</v>
      </c>
      <c r="F422" s="37">
        <f t="shared" si="23"/>
        <v>55000</v>
      </c>
    </row>
    <row r="423" spans="1:6" ht="12.75">
      <c r="A423" s="8"/>
      <c r="B423" s="14"/>
      <c r="C423" s="70" t="s">
        <v>116</v>
      </c>
      <c r="D423" s="36">
        <v>0</v>
      </c>
      <c r="E423" s="28">
        <v>55000</v>
      </c>
      <c r="F423" s="37">
        <f t="shared" si="23"/>
        <v>55000</v>
      </c>
    </row>
    <row r="424" spans="1:6" ht="12.75">
      <c r="A424" s="8"/>
      <c r="B424" s="95">
        <v>85333</v>
      </c>
      <c r="C424" s="96" t="s">
        <v>92</v>
      </c>
      <c r="D424" s="72">
        <f>SUM(D425)</f>
        <v>0</v>
      </c>
      <c r="E424" s="73">
        <f>SUM(E425)</f>
        <v>1392133</v>
      </c>
      <c r="F424" s="74">
        <f t="shared" si="23"/>
        <v>1392133</v>
      </c>
    </row>
    <row r="425" spans="1:6" ht="12.75">
      <c r="A425" s="8"/>
      <c r="B425" s="14"/>
      <c r="C425" s="68" t="s">
        <v>69</v>
      </c>
      <c r="D425" s="36">
        <f>D426</f>
        <v>0</v>
      </c>
      <c r="E425" s="28">
        <f>E426</f>
        <v>1392133</v>
      </c>
      <c r="F425" s="37">
        <f t="shared" si="23"/>
        <v>1392133</v>
      </c>
    </row>
    <row r="426" spans="1:6" ht="12.75">
      <c r="A426" s="8"/>
      <c r="B426" s="9"/>
      <c r="C426" s="70" t="s">
        <v>121</v>
      </c>
      <c r="D426" s="36">
        <f>D427</f>
        <v>0</v>
      </c>
      <c r="E426" s="28">
        <f>E427</f>
        <v>1392133</v>
      </c>
      <c r="F426" s="37">
        <f t="shared" si="23"/>
        <v>1392133</v>
      </c>
    </row>
    <row r="427" spans="1:6" ht="36.75" thickBot="1">
      <c r="A427" s="8"/>
      <c r="B427" s="14"/>
      <c r="C427" s="70" t="s">
        <v>122</v>
      </c>
      <c r="D427" s="53">
        <v>0</v>
      </c>
      <c r="E427" s="28">
        <v>1392133</v>
      </c>
      <c r="F427" s="37">
        <f t="shared" si="23"/>
        <v>1392133</v>
      </c>
    </row>
    <row r="428" spans="1:6" ht="13.5" thickBot="1">
      <c r="A428" s="54">
        <v>854</v>
      </c>
      <c r="B428" s="55"/>
      <c r="C428" s="56" t="s">
        <v>84</v>
      </c>
      <c r="D428" s="57">
        <f>SUM(D429,D435,D441,D449,D457,D462,D468)</f>
        <v>721200</v>
      </c>
      <c r="E428" s="137">
        <f>SUM(E429,E435,E441,E449,E457,E462,E468)</f>
        <v>4015290</v>
      </c>
      <c r="F428" s="59">
        <f aca="true" t="shared" si="24" ref="F428:F441">SUM(D428:E428)</f>
        <v>4736490</v>
      </c>
    </row>
    <row r="429" spans="1:6" ht="12.75">
      <c r="A429" s="8"/>
      <c r="B429" s="95">
        <v>85401</v>
      </c>
      <c r="C429" s="106" t="s">
        <v>132</v>
      </c>
      <c r="D429" s="72">
        <f>SUM(D430)</f>
        <v>721200</v>
      </c>
      <c r="E429" s="138">
        <f>SUM(E430)</f>
        <v>134930</v>
      </c>
      <c r="F429" s="74">
        <f t="shared" si="24"/>
        <v>856130</v>
      </c>
    </row>
    <row r="430" spans="1:6" ht="12.75">
      <c r="A430" s="8"/>
      <c r="B430" s="18"/>
      <c r="C430" s="68" t="s">
        <v>69</v>
      </c>
      <c r="D430" s="36">
        <f>D431+D434</f>
        <v>721200</v>
      </c>
      <c r="E430" s="139">
        <f>E431+E434</f>
        <v>134930</v>
      </c>
      <c r="F430" s="37">
        <f t="shared" si="24"/>
        <v>856130</v>
      </c>
    </row>
    <row r="431" spans="1:6" ht="12.75">
      <c r="A431" s="8"/>
      <c r="B431" s="10"/>
      <c r="C431" s="70" t="s">
        <v>114</v>
      </c>
      <c r="D431" s="36">
        <f>D432+D433</f>
        <v>720500</v>
      </c>
      <c r="E431" s="139">
        <f>E432+E433</f>
        <v>134700</v>
      </c>
      <c r="F431" s="37">
        <f t="shared" si="24"/>
        <v>855200</v>
      </c>
    </row>
    <row r="432" spans="1:6" ht="12.75">
      <c r="A432" s="8"/>
      <c r="B432" s="154"/>
      <c r="C432" s="70" t="s">
        <v>116</v>
      </c>
      <c r="D432" s="36">
        <v>640000</v>
      </c>
      <c r="E432" s="139">
        <v>90200</v>
      </c>
      <c r="F432" s="37">
        <f t="shared" si="24"/>
        <v>730200</v>
      </c>
    </row>
    <row r="433" spans="1:6" ht="24">
      <c r="A433" s="8"/>
      <c r="B433" s="154"/>
      <c r="C433" s="116" t="s">
        <v>115</v>
      </c>
      <c r="D433" s="38">
        <v>80500</v>
      </c>
      <c r="E433" s="140">
        <v>44500</v>
      </c>
      <c r="F433" s="40">
        <f t="shared" si="24"/>
        <v>125000</v>
      </c>
    </row>
    <row r="434" spans="1:6" ht="12.75">
      <c r="A434" s="8"/>
      <c r="B434" s="16"/>
      <c r="C434" s="70" t="s">
        <v>112</v>
      </c>
      <c r="D434" s="36">
        <v>700</v>
      </c>
      <c r="E434" s="139">
        <v>230</v>
      </c>
      <c r="F434" s="37">
        <f t="shared" si="24"/>
        <v>930</v>
      </c>
    </row>
    <row r="435" spans="1:6" ht="12.75">
      <c r="A435" s="8"/>
      <c r="B435" s="95">
        <v>85404</v>
      </c>
      <c r="C435" s="106" t="s">
        <v>133</v>
      </c>
      <c r="D435" s="72">
        <f>SUM(D436)</f>
        <v>0</v>
      </c>
      <c r="E435" s="138">
        <f>SUM(E436)</f>
        <v>178420</v>
      </c>
      <c r="F435" s="74">
        <f t="shared" si="24"/>
        <v>178420</v>
      </c>
    </row>
    <row r="436" spans="1:6" ht="12.75">
      <c r="A436" s="8"/>
      <c r="B436" s="18"/>
      <c r="C436" s="68" t="s">
        <v>69</v>
      </c>
      <c r="D436" s="36">
        <f>D437+D440</f>
        <v>0</v>
      </c>
      <c r="E436" s="139">
        <f>E437+E440</f>
        <v>178420</v>
      </c>
      <c r="F436" s="37">
        <f t="shared" si="24"/>
        <v>178420</v>
      </c>
    </row>
    <row r="437" spans="1:6" ht="12.75">
      <c r="A437" s="8"/>
      <c r="B437" s="10"/>
      <c r="C437" s="70" t="s">
        <v>114</v>
      </c>
      <c r="D437" s="36">
        <f>D438+D439</f>
        <v>0</v>
      </c>
      <c r="E437" s="139">
        <f>E438+E439</f>
        <v>178000</v>
      </c>
      <c r="F437" s="37">
        <f t="shared" si="24"/>
        <v>178000</v>
      </c>
    </row>
    <row r="438" spans="1:6" ht="12.75">
      <c r="A438" s="8"/>
      <c r="B438" s="154"/>
      <c r="C438" s="70" t="s">
        <v>116</v>
      </c>
      <c r="D438" s="36">
        <v>0</v>
      </c>
      <c r="E438" s="139">
        <v>165000</v>
      </c>
      <c r="F438" s="37">
        <f t="shared" si="24"/>
        <v>165000</v>
      </c>
    </row>
    <row r="439" spans="1:6" ht="24">
      <c r="A439" s="8"/>
      <c r="B439" s="154"/>
      <c r="C439" s="116" t="s">
        <v>115</v>
      </c>
      <c r="D439" s="38">
        <v>0</v>
      </c>
      <c r="E439" s="140">
        <v>13000</v>
      </c>
      <c r="F439" s="40">
        <f t="shared" si="24"/>
        <v>13000</v>
      </c>
    </row>
    <row r="440" spans="1:6" ht="12.75">
      <c r="A440" s="8"/>
      <c r="B440" s="16"/>
      <c r="C440" s="70" t="s">
        <v>112</v>
      </c>
      <c r="D440" s="36">
        <v>0</v>
      </c>
      <c r="E440" s="139">
        <v>420</v>
      </c>
      <c r="F440" s="37">
        <f t="shared" si="24"/>
        <v>420</v>
      </c>
    </row>
    <row r="441" spans="1:6" ht="24">
      <c r="A441" s="13"/>
      <c r="B441" s="113">
        <v>85406</v>
      </c>
      <c r="C441" s="106" t="s">
        <v>56</v>
      </c>
      <c r="D441" s="72">
        <f>D442</f>
        <v>0</v>
      </c>
      <c r="E441" s="138">
        <f>E442</f>
        <v>1544250</v>
      </c>
      <c r="F441" s="74">
        <f t="shared" si="24"/>
        <v>1544250</v>
      </c>
    </row>
    <row r="442" spans="1:6" ht="12.75">
      <c r="A442" s="8"/>
      <c r="B442" s="14"/>
      <c r="C442" s="88" t="s">
        <v>69</v>
      </c>
      <c r="D442" s="36">
        <f>D443+D446+D448</f>
        <v>0</v>
      </c>
      <c r="E442" s="139">
        <f>E443+E446+E448</f>
        <v>1544250</v>
      </c>
      <c r="F442" s="37">
        <f aca="true" t="shared" si="25" ref="F442:F448">SUM(D442:E442)</f>
        <v>1544250</v>
      </c>
    </row>
    <row r="443" spans="1:6" ht="12.75">
      <c r="A443" s="8"/>
      <c r="B443" s="10"/>
      <c r="C443" s="70" t="s">
        <v>114</v>
      </c>
      <c r="D443" s="36">
        <f>SUM(D444:D445)</f>
        <v>0</v>
      </c>
      <c r="E443" s="139">
        <f>SUM(E444:E445)</f>
        <v>1540000</v>
      </c>
      <c r="F443" s="37">
        <f t="shared" si="25"/>
        <v>1540000</v>
      </c>
    </row>
    <row r="444" spans="1:6" ht="12.75">
      <c r="A444" s="8"/>
      <c r="B444" s="14"/>
      <c r="C444" s="70" t="s">
        <v>116</v>
      </c>
      <c r="D444" s="36">
        <v>0</v>
      </c>
      <c r="E444" s="139">
        <v>1313000</v>
      </c>
      <c r="F444" s="37">
        <f t="shared" si="25"/>
        <v>1313000</v>
      </c>
    </row>
    <row r="445" spans="1:6" ht="24">
      <c r="A445" s="8"/>
      <c r="B445" s="14"/>
      <c r="C445" s="116" t="s">
        <v>115</v>
      </c>
      <c r="D445" s="45">
        <v>0</v>
      </c>
      <c r="E445" s="141">
        <v>227000</v>
      </c>
      <c r="F445" s="47">
        <f t="shared" si="25"/>
        <v>227000</v>
      </c>
    </row>
    <row r="446" spans="1:6" ht="12.75" hidden="1">
      <c r="A446" s="8"/>
      <c r="B446" s="9"/>
      <c r="C446" s="70" t="s">
        <v>121</v>
      </c>
      <c r="D446" s="36">
        <f>SUM(D447:D447)</f>
        <v>0</v>
      </c>
      <c r="E446" s="139">
        <f>SUM(E447:E447)</f>
        <v>0</v>
      </c>
      <c r="F446" s="37">
        <f t="shared" si="25"/>
        <v>0</v>
      </c>
    </row>
    <row r="447" spans="1:6" ht="12.75" hidden="1">
      <c r="A447" s="8"/>
      <c r="B447" s="14"/>
      <c r="C447" s="70" t="s">
        <v>120</v>
      </c>
      <c r="D447" s="36">
        <v>0</v>
      </c>
      <c r="E447" s="139">
        <v>0</v>
      </c>
      <c r="F447" s="37">
        <f t="shared" si="25"/>
        <v>0</v>
      </c>
    </row>
    <row r="448" spans="1:6" ht="12.75">
      <c r="A448" s="8"/>
      <c r="B448" s="16"/>
      <c r="C448" s="70" t="s">
        <v>112</v>
      </c>
      <c r="D448" s="45">
        <v>0</v>
      </c>
      <c r="E448" s="141">
        <v>4250</v>
      </c>
      <c r="F448" s="37">
        <f t="shared" si="25"/>
        <v>4250</v>
      </c>
    </row>
    <row r="449" spans="1:6" ht="12.75">
      <c r="A449" s="13"/>
      <c r="B449" s="113">
        <v>85410</v>
      </c>
      <c r="C449" s="96" t="s">
        <v>91</v>
      </c>
      <c r="D449" s="72">
        <f>D450</f>
        <v>0</v>
      </c>
      <c r="E449" s="138">
        <f>E450</f>
        <v>351200</v>
      </c>
      <c r="F449" s="74">
        <f>SUM(D449:E449)</f>
        <v>351200</v>
      </c>
    </row>
    <row r="450" spans="1:6" ht="12.75">
      <c r="A450" s="8"/>
      <c r="B450" s="14"/>
      <c r="C450" s="88" t="s">
        <v>69</v>
      </c>
      <c r="D450" s="36">
        <f>D451+D454+D456</f>
        <v>0</v>
      </c>
      <c r="E450" s="139">
        <f>E451+E454+E456</f>
        <v>351200</v>
      </c>
      <c r="F450" s="37">
        <f aca="true" t="shared" si="26" ref="F450:F456">SUM(D450:E450)</f>
        <v>351200</v>
      </c>
    </row>
    <row r="451" spans="1:6" ht="12.75">
      <c r="A451" s="8"/>
      <c r="B451" s="10"/>
      <c r="C451" s="70" t="s">
        <v>114</v>
      </c>
      <c r="D451" s="36">
        <f>SUM(D452:D453)</f>
        <v>0</v>
      </c>
      <c r="E451" s="139">
        <f>SUM(E452:E453)</f>
        <v>350000</v>
      </c>
      <c r="F451" s="37">
        <f t="shared" si="26"/>
        <v>350000</v>
      </c>
    </row>
    <row r="452" spans="1:6" ht="12.75">
      <c r="A452" s="8"/>
      <c r="B452" s="14"/>
      <c r="C452" s="70" t="s">
        <v>116</v>
      </c>
      <c r="D452" s="36">
        <v>0</v>
      </c>
      <c r="E452" s="139">
        <v>210000</v>
      </c>
      <c r="F452" s="37">
        <f t="shared" si="26"/>
        <v>210000</v>
      </c>
    </row>
    <row r="453" spans="1:6" ht="24">
      <c r="A453" s="8"/>
      <c r="B453" s="14"/>
      <c r="C453" s="116" t="s">
        <v>115</v>
      </c>
      <c r="D453" s="45">
        <v>0</v>
      </c>
      <c r="E453" s="141">
        <v>140000</v>
      </c>
      <c r="F453" s="47">
        <f t="shared" si="26"/>
        <v>140000</v>
      </c>
    </row>
    <row r="454" spans="1:6" ht="12.75" hidden="1">
      <c r="A454" s="8"/>
      <c r="B454" s="9"/>
      <c r="C454" s="70" t="s">
        <v>121</v>
      </c>
      <c r="D454" s="36">
        <f>SUM(D455:D455)</f>
        <v>0</v>
      </c>
      <c r="E454" s="139">
        <f>SUM(E455:E455)</f>
        <v>0</v>
      </c>
      <c r="F454" s="37">
        <f t="shared" si="26"/>
        <v>0</v>
      </c>
    </row>
    <row r="455" spans="1:6" ht="12.75" hidden="1">
      <c r="A455" s="8"/>
      <c r="B455" s="14"/>
      <c r="C455" s="70" t="s">
        <v>120</v>
      </c>
      <c r="D455" s="36">
        <v>0</v>
      </c>
      <c r="E455" s="139">
        <v>0</v>
      </c>
      <c r="F455" s="37">
        <f t="shared" si="26"/>
        <v>0</v>
      </c>
    </row>
    <row r="456" spans="1:6" ht="12.75">
      <c r="A456" s="8"/>
      <c r="B456" s="16"/>
      <c r="C456" s="70" t="s">
        <v>112</v>
      </c>
      <c r="D456" s="45">
        <v>0</v>
      </c>
      <c r="E456" s="141">
        <v>1200</v>
      </c>
      <c r="F456" s="37">
        <f t="shared" si="26"/>
        <v>1200</v>
      </c>
    </row>
    <row r="457" spans="1:6" ht="12.75">
      <c r="A457" s="13"/>
      <c r="B457" s="113">
        <v>85419</v>
      </c>
      <c r="C457" s="96" t="s">
        <v>57</v>
      </c>
      <c r="D457" s="72">
        <f>SUM(D458)</f>
        <v>0</v>
      </c>
      <c r="E457" s="138">
        <f>SUM(E458)</f>
        <v>1660000</v>
      </c>
      <c r="F457" s="74">
        <f aca="true" t="shared" si="27" ref="F457:F467">SUM(D457:E457)</f>
        <v>1660000</v>
      </c>
    </row>
    <row r="458" spans="1:6" ht="12.75">
      <c r="A458" s="13"/>
      <c r="B458" s="14"/>
      <c r="C458" s="69" t="s">
        <v>69</v>
      </c>
      <c r="D458" s="36">
        <f>D459</f>
        <v>0</v>
      </c>
      <c r="E458" s="139">
        <f>E459</f>
        <v>1660000</v>
      </c>
      <c r="F458" s="37">
        <f t="shared" si="27"/>
        <v>1660000</v>
      </c>
    </row>
    <row r="459" spans="1:6" ht="12.75">
      <c r="A459" s="8"/>
      <c r="B459" s="9"/>
      <c r="C459" s="70" t="s">
        <v>121</v>
      </c>
      <c r="D459" s="36">
        <f>D461+D460</f>
        <v>0</v>
      </c>
      <c r="E459" s="139">
        <f>E461+E460</f>
        <v>1660000</v>
      </c>
      <c r="F459" s="37">
        <f t="shared" si="27"/>
        <v>1660000</v>
      </c>
    </row>
    <row r="460" spans="1:6" ht="24">
      <c r="A460" s="8"/>
      <c r="B460" s="17"/>
      <c r="C460" s="70" t="s">
        <v>127</v>
      </c>
      <c r="D460" s="36">
        <v>0</v>
      </c>
      <c r="E460" s="139">
        <v>1660000</v>
      </c>
      <c r="F460" s="37">
        <f t="shared" si="27"/>
        <v>1660000</v>
      </c>
    </row>
    <row r="461" spans="1:6" ht="12.75" hidden="1">
      <c r="A461" s="13"/>
      <c r="B461" s="16"/>
      <c r="C461" s="70" t="s">
        <v>120</v>
      </c>
      <c r="D461" s="38">
        <v>0</v>
      </c>
      <c r="E461" s="140">
        <v>0</v>
      </c>
      <c r="F461" s="40">
        <f t="shared" si="27"/>
        <v>0</v>
      </c>
    </row>
    <row r="462" spans="1:6" ht="12.75">
      <c r="A462" s="13"/>
      <c r="B462" s="113">
        <v>85446</v>
      </c>
      <c r="C462" s="106" t="s">
        <v>58</v>
      </c>
      <c r="D462" s="72">
        <f>D463</f>
        <v>0</v>
      </c>
      <c r="E462" s="138">
        <f>E463</f>
        <v>20000</v>
      </c>
      <c r="F462" s="74">
        <f t="shared" si="27"/>
        <v>20000</v>
      </c>
    </row>
    <row r="463" spans="1:6" ht="12.75">
      <c r="A463" s="8"/>
      <c r="B463" s="14"/>
      <c r="C463" s="88" t="s">
        <v>69</v>
      </c>
      <c r="D463" s="36">
        <f>D464+D466</f>
        <v>0</v>
      </c>
      <c r="E463" s="139">
        <f>E464+E466</f>
        <v>20000</v>
      </c>
      <c r="F463" s="37">
        <f t="shared" si="27"/>
        <v>20000</v>
      </c>
    </row>
    <row r="464" spans="1:6" ht="12.75">
      <c r="A464" s="8"/>
      <c r="B464" s="10"/>
      <c r="C464" s="70" t="s">
        <v>114</v>
      </c>
      <c r="D464" s="36">
        <f>SUM(D465:D465)</f>
        <v>0</v>
      </c>
      <c r="E464" s="139">
        <f>SUM(E465:E465)</f>
        <v>20000</v>
      </c>
      <c r="F464" s="37">
        <f t="shared" si="27"/>
        <v>20000</v>
      </c>
    </row>
    <row r="465" spans="1:6" ht="24">
      <c r="A465" s="8"/>
      <c r="B465" s="14"/>
      <c r="C465" s="116" t="s">
        <v>115</v>
      </c>
      <c r="D465" s="45">
        <v>0</v>
      </c>
      <c r="E465" s="141">
        <v>20000</v>
      </c>
      <c r="F465" s="47">
        <f t="shared" si="27"/>
        <v>20000</v>
      </c>
    </row>
    <row r="466" spans="1:6" ht="12.75" hidden="1">
      <c r="A466" s="8"/>
      <c r="B466" s="9"/>
      <c r="C466" s="70" t="s">
        <v>121</v>
      </c>
      <c r="D466" s="36">
        <f>SUM(D467:D467)</f>
        <v>0</v>
      </c>
      <c r="E466" s="139">
        <f>SUM(E467:E467)</f>
        <v>0</v>
      </c>
      <c r="F466" s="37">
        <f t="shared" si="27"/>
        <v>0</v>
      </c>
    </row>
    <row r="467" spans="1:6" ht="12.75" hidden="1">
      <c r="A467" s="8"/>
      <c r="B467" s="14"/>
      <c r="C467" s="70" t="s">
        <v>120</v>
      </c>
      <c r="D467" s="36">
        <v>0</v>
      </c>
      <c r="E467" s="139">
        <v>0</v>
      </c>
      <c r="F467" s="37">
        <f t="shared" si="27"/>
        <v>0</v>
      </c>
    </row>
    <row r="468" spans="1:6" ht="12.75">
      <c r="A468" s="13"/>
      <c r="B468" s="95">
        <v>85495</v>
      </c>
      <c r="C468" s="106" t="s">
        <v>14</v>
      </c>
      <c r="D468" s="72">
        <f>D469</f>
        <v>0</v>
      </c>
      <c r="E468" s="138">
        <f>E469</f>
        <v>126490</v>
      </c>
      <c r="F468" s="74">
        <f aca="true" t="shared" si="28" ref="F468:F474">SUM(D468:E468)</f>
        <v>126490</v>
      </c>
    </row>
    <row r="469" spans="1:6" ht="12.75">
      <c r="A469" s="8"/>
      <c r="B469" s="14"/>
      <c r="C469" s="88" t="s">
        <v>69</v>
      </c>
      <c r="D469" s="36">
        <f>D470+D472+D473</f>
        <v>0</v>
      </c>
      <c r="E469" s="139">
        <f>E470+E472+E473</f>
        <v>126490</v>
      </c>
      <c r="F469" s="37">
        <f t="shared" si="28"/>
        <v>126490</v>
      </c>
    </row>
    <row r="470" spans="1:6" ht="12.75">
      <c r="A470" s="8"/>
      <c r="B470" s="10"/>
      <c r="C470" s="70" t="s">
        <v>114</v>
      </c>
      <c r="D470" s="36">
        <f>SUM(D471:D471)</f>
        <v>0</v>
      </c>
      <c r="E470" s="139">
        <f>SUM(E471:E471)</f>
        <v>5600</v>
      </c>
      <c r="F470" s="37">
        <f t="shared" si="28"/>
        <v>5600</v>
      </c>
    </row>
    <row r="471" spans="1:6" ht="24">
      <c r="A471" s="8"/>
      <c r="B471" s="14"/>
      <c r="C471" s="116" t="s">
        <v>115</v>
      </c>
      <c r="D471" s="45">
        <v>0</v>
      </c>
      <c r="E471" s="141">
        <f>5600</f>
        <v>5600</v>
      </c>
      <c r="F471" s="47">
        <f t="shared" si="28"/>
        <v>5600</v>
      </c>
    </row>
    <row r="472" spans="1:6" ht="12.75">
      <c r="A472" s="8"/>
      <c r="B472" s="16"/>
      <c r="C472" s="70" t="s">
        <v>112</v>
      </c>
      <c r="D472" s="45">
        <v>0</v>
      </c>
      <c r="E472" s="141">
        <v>4400</v>
      </c>
      <c r="F472" s="37">
        <f t="shared" si="28"/>
        <v>4400</v>
      </c>
    </row>
    <row r="473" spans="1:6" ht="24.75" thickBot="1">
      <c r="A473" s="8"/>
      <c r="B473" s="16"/>
      <c r="C473" s="70" t="s">
        <v>137</v>
      </c>
      <c r="D473" s="45">
        <v>0</v>
      </c>
      <c r="E473" s="141">
        <f>108000+8490</f>
        <v>116490</v>
      </c>
      <c r="F473" s="37">
        <f>SUM(D473:E473)</f>
        <v>116490</v>
      </c>
    </row>
    <row r="474" spans="1:6" ht="13.5" thickBot="1">
      <c r="A474" s="54">
        <v>900</v>
      </c>
      <c r="B474" s="55"/>
      <c r="C474" s="56" t="s">
        <v>59</v>
      </c>
      <c r="D474" s="57">
        <f>SUM(D475,D479,D483,D488,D493)</f>
        <v>10467000</v>
      </c>
      <c r="E474" s="137">
        <f>SUM(E475,E479,E483,E488,E493)</f>
        <v>90000</v>
      </c>
      <c r="F474" s="59">
        <f t="shared" si="28"/>
        <v>10557000</v>
      </c>
    </row>
    <row r="475" spans="1:6" ht="12.75">
      <c r="A475" s="8"/>
      <c r="B475" s="95">
        <v>90003</v>
      </c>
      <c r="C475" s="106" t="s">
        <v>60</v>
      </c>
      <c r="D475" s="72">
        <f>SUM(D476)</f>
        <v>1300000</v>
      </c>
      <c r="E475" s="73">
        <f>SUM(E476)</f>
        <v>0</v>
      </c>
      <c r="F475" s="74">
        <f aca="true" t="shared" si="29" ref="F475:F539">SUM(D475:E475)</f>
        <v>1300000</v>
      </c>
    </row>
    <row r="476" spans="1:6" ht="12.75">
      <c r="A476" s="8"/>
      <c r="B476" s="14"/>
      <c r="C476" s="68" t="s">
        <v>69</v>
      </c>
      <c r="D476" s="36">
        <f>D477</f>
        <v>1300000</v>
      </c>
      <c r="E476" s="28">
        <f>E477</f>
        <v>0</v>
      </c>
      <c r="F476" s="37">
        <f t="shared" si="29"/>
        <v>1300000</v>
      </c>
    </row>
    <row r="477" spans="1:6" ht="12.75">
      <c r="A477" s="8"/>
      <c r="B477" s="10"/>
      <c r="C477" s="70" t="s">
        <v>114</v>
      </c>
      <c r="D477" s="36">
        <f>D478</f>
        <v>1300000</v>
      </c>
      <c r="E477" s="28">
        <f>E478</f>
        <v>0</v>
      </c>
      <c r="F477" s="37">
        <f>SUM(D477:E477)</f>
        <v>1300000</v>
      </c>
    </row>
    <row r="478" spans="1:6" ht="24">
      <c r="A478" s="8"/>
      <c r="B478" s="16"/>
      <c r="C478" s="116" t="s">
        <v>115</v>
      </c>
      <c r="D478" s="38">
        <v>1300000</v>
      </c>
      <c r="E478" s="39">
        <v>0</v>
      </c>
      <c r="F478" s="37">
        <f t="shared" si="29"/>
        <v>1300000</v>
      </c>
    </row>
    <row r="479" spans="1:6" ht="12.75">
      <c r="A479" s="8"/>
      <c r="B479" s="95">
        <v>90004</v>
      </c>
      <c r="C479" s="106" t="s">
        <v>61</v>
      </c>
      <c r="D479" s="72">
        <f>SUM(D480)</f>
        <v>1580000</v>
      </c>
      <c r="E479" s="73">
        <f>SUM(E480)</f>
        <v>0</v>
      </c>
      <c r="F479" s="74">
        <f t="shared" si="29"/>
        <v>1580000</v>
      </c>
    </row>
    <row r="480" spans="1:6" ht="12.75">
      <c r="A480" s="8"/>
      <c r="B480" s="14"/>
      <c r="C480" s="68" t="s">
        <v>69</v>
      </c>
      <c r="D480" s="36">
        <f>D481</f>
        <v>1580000</v>
      </c>
      <c r="E480" s="28">
        <f>E481</f>
        <v>0</v>
      </c>
      <c r="F480" s="37">
        <f t="shared" si="29"/>
        <v>1580000</v>
      </c>
    </row>
    <row r="481" spans="1:6" ht="12.75">
      <c r="A481" s="8"/>
      <c r="B481" s="10"/>
      <c r="C481" s="70" t="s">
        <v>114</v>
      </c>
      <c r="D481" s="36">
        <f>D482</f>
        <v>1580000</v>
      </c>
      <c r="E481" s="28">
        <f>E482</f>
        <v>0</v>
      </c>
      <c r="F481" s="37">
        <f>SUM(D481:E481)</f>
        <v>1580000</v>
      </c>
    </row>
    <row r="482" spans="1:6" ht="24">
      <c r="A482" s="8"/>
      <c r="B482" s="16"/>
      <c r="C482" s="116" t="s">
        <v>115</v>
      </c>
      <c r="D482" s="38">
        <v>1580000</v>
      </c>
      <c r="E482" s="39">
        <v>0</v>
      </c>
      <c r="F482" s="37">
        <f t="shared" si="29"/>
        <v>1580000</v>
      </c>
    </row>
    <row r="483" spans="1:6" ht="12.75">
      <c r="A483" s="8"/>
      <c r="B483" s="95">
        <v>90015</v>
      </c>
      <c r="C483" s="106" t="s">
        <v>62</v>
      </c>
      <c r="D483" s="72">
        <f>SUM(D484,D487)</f>
        <v>1800000</v>
      </c>
      <c r="E483" s="73">
        <f>SUM(E484)</f>
        <v>0</v>
      </c>
      <c r="F483" s="74">
        <f t="shared" si="29"/>
        <v>1800000</v>
      </c>
    </row>
    <row r="484" spans="1:6" ht="12.75">
      <c r="A484" s="8"/>
      <c r="B484" s="18"/>
      <c r="C484" s="87" t="s">
        <v>69</v>
      </c>
      <c r="D484" s="36">
        <f>D485</f>
        <v>1650000</v>
      </c>
      <c r="E484" s="28">
        <f>E485</f>
        <v>0</v>
      </c>
      <c r="F484" s="37">
        <f t="shared" si="29"/>
        <v>1650000</v>
      </c>
    </row>
    <row r="485" spans="1:6" ht="12.75">
      <c r="A485" s="8"/>
      <c r="B485" s="10"/>
      <c r="C485" s="70" t="s">
        <v>114</v>
      </c>
      <c r="D485" s="36">
        <f>D486</f>
        <v>1650000</v>
      </c>
      <c r="E485" s="28">
        <f>E486</f>
        <v>0</v>
      </c>
      <c r="F485" s="37">
        <f>SUM(D485:E485)</f>
        <v>1650000</v>
      </c>
    </row>
    <row r="486" spans="1:6" ht="24">
      <c r="A486" s="8"/>
      <c r="B486" s="14"/>
      <c r="C486" s="116" t="s">
        <v>115</v>
      </c>
      <c r="D486" s="36">
        <v>1650000</v>
      </c>
      <c r="E486" s="28">
        <v>0</v>
      </c>
      <c r="F486" s="37">
        <f t="shared" si="29"/>
        <v>1650000</v>
      </c>
    </row>
    <row r="487" spans="1:6" ht="12.75">
      <c r="A487" s="8"/>
      <c r="B487" s="16"/>
      <c r="C487" s="87" t="s">
        <v>12</v>
      </c>
      <c r="D487" s="38">
        <v>150000</v>
      </c>
      <c r="E487" s="39">
        <v>0</v>
      </c>
      <c r="F487" s="40">
        <f t="shared" si="29"/>
        <v>150000</v>
      </c>
    </row>
    <row r="488" spans="1:6" ht="24">
      <c r="A488" s="8"/>
      <c r="B488" s="95">
        <v>90019</v>
      </c>
      <c r="C488" s="106" t="s">
        <v>126</v>
      </c>
      <c r="D488" s="72">
        <f>SUM(D489,D492)</f>
        <v>185000</v>
      </c>
      <c r="E488" s="73">
        <f>SUM(E489,E492)</f>
        <v>90000</v>
      </c>
      <c r="F488" s="74">
        <f>SUM(D488:E488)</f>
        <v>275000</v>
      </c>
    </row>
    <row r="489" spans="1:6" ht="12.75">
      <c r="A489" s="8"/>
      <c r="B489" s="18"/>
      <c r="C489" s="87" t="s">
        <v>69</v>
      </c>
      <c r="D489" s="36">
        <f>D490</f>
        <v>15000</v>
      </c>
      <c r="E489" s="28">
        <f>E490</f>
        <v>10000</v>
      </c>
      <c r="F489" s="37">
        <f>SUM(D489:E489)</f>
        <v>25000</v>
      </c>
    </row>
    <row r="490" spans="1:6" ht="12.75">
      <c r="A490" s="8"/>
      <c r="B490" s="10"/>
      <c r="C490" s="70" t="s">
        <v>114</v>
      </c>
      <c r="D490" s="36">
        <f>D491</f>
        <v>15000</v>
      </c>
      <c r="E490" s="28">
        <f>E491</f>
        <v>10000</v>
      </c>
      <c r="F490" s="37">
        <f>SUM(D490:E490)</f>
        <v>25000</v>
      </c>
    </row>
    <row r="491" spans="1:6" ht="24">
      <c r="A491" s="8"/>
      <c r="B491" s="14"/>
      <c r="C491" s="116" t="s">
        <v>115</v>
      </c>
      <c r="D491" s="36">
        <v>15000</v>
      </c>
      <c r="E491" s="28">
        <v>10000</v>
      </c>
      <c r="F491" s="37">
        <f>SUM(D491:E491)</f>
        <v>25000</v>
      </c>
    </row>
    <row r="492" spans="1:6" ht="12.75">
      <c r="A492" s="8"/>
      <c r="B492" s="16"/>
      <c r="C492" s="87" t="s">
        <v>12</v>
      </c>
      <c r="D492" s="38">
        <v>170000</v>
      </c>
      <c r="E492" s="39">
        <v>80000</v>
      </c>
      <c r="F492" s="40">
        <f>SUM(D492:E492)</f>
        <v>250000</v>
      </c>
    </row>
    <row r="493" spans="1:6" ht="12.75">
      <c r="A493" s="8"/>
      <c r="B493" s="95">
        <v>90095</v>
      </c>
      <c r="C493" s="106" t="s">
        <v>14</v>
      </c>
      <c r="D493" s="72">
        <f>+D494+D499</f>
        <v>5602000</v>
      </c>
      <c r="E493" s="73">
        <f>SUM(E494)</f>
        <v>0</v>
      </c>
      <c r="F493" s="74">
        <f t="shared" si="29"/>
        <v>5602000</v>
      </c>
    </row>
    <row r="494" spans="1:6" ht="12.75">
      <c r="A494" s="8"/>
      <c r="B494" s="17"/>
      <c r="C494" s="68" t="s">
        <v>69</v>
      </c>
      <c r="D494" s="36">
        <f>D495+D497</f>
        <v>5602000</v>
      </c>
      <c r="E494" s="28">
        <f>E495+E497</f>
        <v>0</v>
      </c>
      <c r="F494" s="37">
        <f t="shared" si="29"/>
        <v>5602000</v>
      </c>
    </row>
    <row r="495" spans="1:6" ht="12.75">
      <c r="A495" s="8"/>
      <c r="B495" s="10"/>
      <c r="C495" s="70" t="s">
        <v>114</v>
      </c>
      <c r="D495" s="36">
        <f>D496</f>
        <v>5542000</v>
      </c>
      <c r="E495" s="28">
        <f>E499</f>
        <v>0</v>
      </c>
      <c r="F495" s="37">
        <f>SUM(D495:E495)</f>
        <v>5542000</v>
      </c>
    </row>
    <row r="496" spans="1:6" ht="24">
      <c r="A496" s="8"/>
      <c r="B496" s="17"/>
      <c r="C496" s="116" t="s">
        <v>115</v>
      </c>
      <c r="D496" s="36">
        <f>4542000+1000000</f>
        <v>5542000</v>
      </c>
      <c r="E496" s="28">
        <v>0</v>
      </c>
      <c r="F496" s="37">
        <f>SUM(D496:E496)</f>
        <v>5542000</v>
      </c>
    </row>
    <row r="497" spans="1:6" ht="12.75">
      <c r="A497" s="8"/>
      <c r="B497" s="9"/>
      <c r="C497" s="70" t="s">
        <v>121</v>
      </c>
      <c r="D497" s="36">
        <f>D498</f>
        <v>60000</v>
      </c>
      <c r="E497" s="28">
        <f>E498</f>
        <v>0</v>
      </c>
      <c r="F497" s="37">
        <f>SUM(D497:E497)</f>
        <v>60000</v>
      </c>
    </row>
    <row r="498" spans="1:6" ht="24.75" thickBot="1">
      <c r="A498" s="8"/>
      <c r="B498" s="17"/>
      <c r="C498" s="70" t="s">
        <v>119</v>
      </c>
      <c r="D498" s="36">
        <v>60000</v>
      </c>
      <c r="E498" s="28">
        <v>0</v>
      </c>
      <c r="F498" s="37">
        <f t="shared" si="29"/>
        <v>60000</v>
      </c>
    </row>
    <row r="499" spans="1:6" ht="13.5" hidden="1" thickBot="1">
      <c r="A499" s="8"/>
      <c r="B499" s="17"/>
      <c r="C499" s="87" t="s">
        <v>12</v>
      </c>
      <c r="D499" s="131">
        <v>0</v>
      </c>
      <c r="E499" s="133">
        <v>0</v>
      </c>
      <c r="F499" s="130">
        <f t="shared" si="29"/>
        <v>0</v>
      </c>
    </row>
    <row r="500" spans="1:6" ht="13.5" thickBot="1">
      <c r="A500" s="54">
        <v>921</v>
      </c>
      <c r="B500" s="55"/>
      <c r="C500" s="56" t="s">
        <v>82</v>
      </c>
      <c r="D500" s="57">
        <f>SUM(D501,D505,D509,D513)</f>
        <v>5158304</v>
      </c>
      <c r="E500" s="58">
        <f>SUM(E501,E505,E509,E513)</f>
        <v>3140000</v>
      </c>
      <c r="F500" s="59">
        <f>SUM(D500:E500)</f>
        <v>8298304</v>
      </c>
    </row>
    <row r="501" spans="1:6" ht="12.75">
      <c r="A501" s="8"/>
      <c r="B501" s="93">
        <v>92109</v>
      </c>
      <c r="C501" s="106" t="s">
        <v>63</v>
      </c>
      <c r="D501" s="72">
        <f>SUM(D502)</f>
        <v>0</v>
      </c>
      <c r="E501" s="73">
        <f>SUM(E502)</f>
        <v>1390000</v>
      </c>
      <c r="F501" s="74">
        <f t="shared" si="29"/>
        <v>1390000</v>
      </c>
    </row>
    <row r="502" spans="1:6" ht="12.75">
      <c r="A502" s="8"/>
      <c r="B502" s="17"/>
      <c r="C502" s="68" t="s">
        <v>69</v>
      </c>
      <c r="D502" s="36">
        <f>D503</f>
        <v>0</v>
      </c>
      <c r="E502" s="28">
        <f>E503</f>
        <v>1390000</v>
      </c>
      <c r="F502" s="37">
        <f t="shared" si="29"/>
        <v>1390000</v>
      </c>
    </row>
    <row r="503" spans="1:6" ht="12.75">
      <c r="A503" s="8"/>
      <c r="B503" s="9"/>
      <c r="C503" s="70" t="s">
        <v>121</v>
      </c>
      <c r="D503" s="36">
        <f>D504</f>
        <v>0</v>
      </c>
      <c r="E503" s="28">
        <f>E504</f>
        <v>1390000</v>
      </c>
      <c r="F503" s="37">
        <f t="shared" si="29"/>
        <v>1390000</v>
      </c>
    </row>
    <row r="504" spans="1:6" ht="12.75">
      <c r="A504" s="8"/>
      <c r="B504" s="16"/>
      <c r="C504" s="70" t="s">
        <v>120</v>
      </c>
      <c r="D504" s="38">
        <v>0</v>
      </c>
      <c r="E504" s="39">
        <f>1290000+100000</f>
        <v>1390000</v>
      </c>
      <c r="F504" s="40">
        <f t="shared" si="29"/>
        <v>1390000</v>
      </c>
    </row>
    <row r="505" spans="1:6" ht="12.75">
      <c r="A505" s="8"/>
      <c r="B505" s="95">
        <v>92116</v>
      </c>
      <c r="C505" s="106" t="s">
        <v>64</v>
      </c>
      <c r="D505" s="72">
        <f>SUM(D506)</f>
        <v>0</v>
      </c>
      <c r="E505" s="73">
        <f>SUM(E506)</f>
        <v>1750000</v>
      </c>
      <c r="F505" s="74">
        <f t="shared" si="29"/>
        <v>1750000</v>
      </c>
    </row>
    <row r="506" spans="1:6" ht="12.75">
      <c r="A506" s="8"/>
      <c r="B506" s="17"/>
      <c r="C506" s="68" t="s">
        <v>69</v>
      </c>
      <c r="D506" s="36">
        <f>D507</f>
        <v>0</v>
      </c>
      <c r="E506" s="28">
        <f>E507</f>
        <v>1750000</v>
      </c>
      <c r="F506" s="37">
        <f t="shared" si="29"/>
        <v>1750000</v>
      </c>
    </row>
    <row r="507" spans="1:6" ht="12.75">
      <c r="A507" s="8"/>
      <c r="B507" s="9"/>
      <c r="C507" s="70" t="s">
        <v>121</v>
      </c>
      <c r="D507" s="36">
        <f>D508</f>
        <v>0</v>
      </c>
      <c r="E507" s="28">
        <f>E508</f>
        <v>1750000</v>
      </c>
      <c r="F507" s="37">
        <f>SUM(D507:E507)</f>
        <v>1750000</v>
      </c>
    </row>
    <row r="508" spans="1:6" ht="12.75">
      <c r="A508" s="8"/>
      <c r="B508" s="14"/>
      <c r="C508" s="70" t="s">
        <v>120</v>
      </c>
      <c r="D508" s="38">
        <v>0</v>
      </c>
      <c r="E508" s="39">
        <f>1700000+50000</f>
        <v>1750000</v>
      </c>
      <c r="F508" s="40">
        <f t="shared" si="29"/>
        <v>1750000</v>
      </c>
    </row>
    <row r="509" spans="1:6" ht="12.75">
      <c r="A509" s="8"/>
      <c r="B509" s="95">
        <v>92118</v>
      </c>
      <c r="C509" s="114" t="s">
        <v>65</v>
      </c>
      <c r="D509" s="72">
        <f>SUM(D510)</f>
        <v>600000</v>
      </c>
      <c r="E509" s="73">
        <f>SUM(E510)</f>
        <v>0</v>
      </c>
      <c r="F509" s="74">
        <f t="shared" si="29"/>
        <v>600000</v>
      </c>
    </row>
    <row r="510" spans="1:6" ht="12.75">
      <c r="A510" s="8"/>
      <c r="B510" s="17"/>
      <c r="C510" s="68" t="s">
        <v>69</v>
      </c>
      <c r="D510" s="36">
        <f>D511</f>
        <v>600000</v>
      </c>
      <c r="E510" s="28">
        <v>0</v>
      </c>
      <c r="F510" s="37">
        <f t="shared" si="29"/>
        <v>600000</v>
      </c>
    </row>
    <row r="511" spans="1:6" ht="12.75">
      <c r="A511" s="8"/>
      <c r="B511" s="9"/>
      <c r="C511" s="70" t="s">
        <v>121</v>
      </c>
      <c r="D511" s="36">
        <f>D512</f>
        <v>600000</v>
      </c>
      <c r="E511" s="28">
        <f>E512</f>
        <v>0</v>
      </c>
      <c r="F511" s="37">
        <f t="shared" si="29"/>
        <v>600000</v>
      </c>
    </row>
    <row r="512" spans="1:6" ht="12.75">
      <c r="A512" s="8"/>
      <c r="B512" s="14"/>
      <c r="C512" s="70" t="s">
        <v>120</v>
      </c>
      <c r="D512" s="38">
        <f>550000+50000</f>
        <v>600000</v>
      </c>
      <c r="E512" s="39">
        <v>0</v>
      </c>
      <c r="F512" s="40">
        <f>SUM(D512:E512)</f>
        <v>600000</v>
      </c>
    </row>
    <row r="513" spans="1:6" ht="12.75">
      <c r="A513" s="8"/>
      <c r="B513" s="95">
        <v>92195</v>
      </c>
      <c r="C513" s="106" t="s">
        <v>14</v>
      </c>
      <c r="D513" s="72">
        <f>SUM(D514,D520)</f>
        <v>4558304</v>
      </c>
      <c r="E513" s="73">
        <f>SUM(E514:E520)</f>
        <v>0</v>
      </c>
      <c r="F513" s="74">
        <f t="shared" si="29"/>
        <v>4558304</v>
      </c>
    </row>
    <row r="514" spans="1:6" ht="12.75">
      <c r="A514" s="8"/>
      <c r="B514" s="17"/>
      <c r="C514" s="68" t="s">
        <v>69</v>
      </c>
      <c r="D514" s="36">
        <f>D515+D517+D519</f>
        <v>900000</v>
      </c>
      <c r="E514" s="28">
        <f>E515+E517+E519</f>
        <v>0</v>
      </c>
      <c r="F514" s="37">
        <f t="shared" si="29"/>
        <v>900000</v>
      </c>
    </row>
    <row r="515" spans="1:6" ht="12.75">
      <c r="A515" s="8"/>
      <c r="B515" s="10"/>
      <c r="C515" s="70" t="s">
        <v>114</v>
      </c>
      <c r="D515" s="36">
        <f>D516</f>
        <v>852000</v>
      </c>
      <c r="E515" s="28">
        <f>E516</f>
        <v>0</v>
      </c>
      <c r="F515" s="37">
        <f>SUM(D515:E515)</f>
        <v>852000</v>
      </c>
    </row>
    <row r="516" spans="1:6" ht="24">
      <c r="A516" s="8"/>
      <c r="B516" s="17"/>
      <c r="C516" s="70" t="s">
        <v>115</v>
      </c>
      <c r="D516" s="36">
        <v>852000</v>
      </c>
      <c r="E516" s="28">
        <v>0</v>
      </c>
      <c r="F516" s="37">
        <f>SUM(D516:E516)</f>
        <v>852000</v>
      </c>
    </row>
    <row r="517" spans="1:6" ht="12.75">
      <c r="A517" s="8"/>
      <c r="B517" s="9"/>
      <c r="C517" s="70" t="s">
        <v>121</v>
      </c>
      <c r="D517" s="36">
        <f>D518</f>
        <v>45000</v>
      </c>
      <c r="E517" s="28">
        <f>E518</f>
        <v>0</v>
      </c>
      <c r="F517" s="37">
        <f>SUM(D517:E517)</f>
        <v>45000</v>
      </c>
    </row>
    <row r="518" spans="1:6" ht="24">
      <c r="A518" s="8"/>
      <c r="B518" s="17"/>
      <c r="C518" s="70" t="s">
        <v>119</v>
      </c>
      <c r="D518" s="36">
        <v>45000</v>
      </c>
      <c r="E518" s="28">
        <v>0</v>
      </c>
      <c r="F518" s="37">
        <f>SUM(D518:E518)</f>
        <v>45000</v>
      </c>
    </row>
    <row r="519" spans="1:6" ht="12.75">
      <c r="A519" s="8"/>
      <c r="B519" s="17"/>
      <c r="C519" s="70" t="s">
        <v>112</v>
      </c>
      <c r="D519" s="36">
        <v>3000</v>
      </c>
      <c r="E519" s="28"/>
      <c r="F519" s="37">
        <f t="shared" si="29"/>
        <v>3000</v>
      </c>
    </row>
    <row r="520" spans="1:6" ht="13.5" thickBot="1">
      <c r="A520" s="8"/>
      <c r="B520" s="17"/>
      <c r="C520" s="121" t="s">
        <v>12</v>
      </c>
      <c r="D520" s="48">
        <v>3658304</v>
      </c>
      <c r="E520" s="49">
        <v>0</v>
      </c>
      <c r="F520" s="40">
        <f t="shared" si="29"/>
        <v>3658304</v>
      </c>
    </row>
    <row r="521" spans="1:6" ht="13.5" thickBot="1">
      <c r="A521" s="54">
        <v>926</v>
      </c>
      <c r="B521" s="55"/>
      <c r="C521" s="56" t="s">
        <v>39</v>
      </c>
      <c r="D521" s="57">
        <f>SUM(D527,D532,D539,D522)</f>
        <v>7415747</v>
      </c>
      <c r="E521" s="58">
        <f>SUM(E527,E532,E539,E522)</f>
        <v>0</v>
      </c>
      <c r="F521" s="59">
        <f aca="true" t="shared" si="30" ref="F521:F526">SUM(D521:E521)</f>
        <v>7415747</v>
      </c>
    </row>
    <row r="522" spans="1:6" ht="12.75">
      <c r="A522" s="8"/>
      <c r="B522" s="95">
        <v>92601</v>
      </c>
      <c r="C522" s="115" t="s">
        <v>110</v>
      </c>
      <c r="D522" s="72">
        <f>SUM(D523,D526)</f>
        <v>1690000</v>
      </c>
      <c r="E522" s="73">
        <f>SUM(E523,E526)</f>
        <v>0</v>
      </c>
      <c r="F522" s="74">
        <f t="shared" si="30"/>
        <v>1690000</v>
      </c>
    </row>
    <row r="523" spans="1:6" ht="12.75">
      <c r="A523" s="8"/>
      <c r="B523" s="18"/>
      <c r="C523" s="68" t="s">
        <v>69</v>
      </c>
      <c r="D523" s="36">
        <f>D524</f>
        <v>400000</v>
      </c>
      <c r="E523" s="28">
        <f>E524</f>
        <v>0</v>
      </c>
      <c r="F523" s="37">
        <f t="shared" si="30"/>
        <v>400000</v>
      </c>
    </row>
    <row r="524" spans="1:6" ht="12.75">
      <c r="A524" s="8"/>
      <c r="B524" s="9"/>
      <c r="C524" s="70" t="s">
        <v>114</v>
      </c>
      <c r="D524" s="36">
        <f>D525</f>
        <v>400000</v>
      </c>
      <c r="E524" s="28">
        <f>E525</f>
        <v>0</v>
      </c>
      <c r="F524" s="37">
        <f t="shared" si="30"/>
        <v>400000</v>
      </c>
    </row>
    <row r="525" spans="1:6" ht="24">
      <c r="A525" s="8"/>
      <c r="B525" s="14"/>
      <c r="C525" s="70" t="s">
        <v>115</v>
      </c>
      <c r="D525" s="36">
        <v>400000</v>
      </c>
      <c r="E525" s="28">
        <v>0</v>
      </c>
      <c r="F525" s="37">
        <f t="shared" si="30"/>
        <v>400000</v>
      </c>
    </row>
    <row r="526" spans="1:6" ht="12.75">
      <c r="A526" s="8"/>
      <c r="B526" s="16"/>
      <c r="C526" s="89" t="s">
        <v>12</v>
      </c>
      <c r="D526" s="36">
        <v>1290000</v>
      </c>
      <c r="E526" s="28">
        <v>0</v>
      </c>
      <c r="F526" s="37">
        <f t="shared" si="30"/>
        <v>1290000</v>
      </c>
    </row>
    <row r="527" spans="1:6" ht="12.75">
      <c r="A527" s="8"/>
      <c r="B527" s="113">
        <v>92604</v>
      </c>
      <c r="C527" s="114" t="s">
        <v>66</v>
      </c>
      <c r="D527" s="76">
        <f>SUM(D528,D531)</f>
        <v>1729300</v>
      </c>
      <c r="E527" s="77">
        <f>SUM(E528)</f>
        <v>0</v>
      </c>
      <c r="F527" s="92">
        <f t="shared" si="29"/>
        <v>1729300</v>
      </c>
    </row>
    <row r="528" spans="1:6" ht="12.75">
      <c r="A528" s="8"/>
      <c r="B528" s="18"/>
      <c r="C528" s="68" t="s">
        <v>69</v>
      </c>
      <c r="D528" s="36">
        <f>D529</f>
        <v>1609300</v>
      </c>
      <c r="E528" s="28">
        <f>E529</f>
        <v>0</v>
      </c>
      <c r="F528" s="37">
        <f t="shared" si="29"/>
        <v>1609300</v>
      </c>
    </row>
    <row r="529" spans="1:6" ht="12.75">
      <c r="A529" s="8"/>
      <c r="B529" s="9"/>
      <c r="C529" s="70" t="s">
        <v>121</v>
      </c>
      <c r="D529" s="36">
        <f>D530</f>
        <v>1609300</v>
      </c>
      <c r="E529" s="28">
        <f>E530</f>
        <v>0</v>
      </c>
      <c r="F529" s="37">
        <f t="shared" si="29"/>
        <v>1609300</v>
      </c>
    </row>
    <row r="530" spans="1:6" ht="12.75">
      <c r="A530" s="8"/>
      <c r="B530" s="14"/>
      <c r="C530" s="70" t="s">
        <v>123</v>
      </c>
      <c r="D530" s="36">
        <v>1609300</v>
      </c>
      <c r="E530" s="28">
        <v>0</v>
      </c>
      <c r="F530" s="37">
        <f t="shared" si="29"/>
        <v>1609300</v>
      </c>
    </row>
    <row r="531" spans="1:6" ht="12.75">
      <c r="A531" s="8"/>
      <c r="B531" s="16"/>
      <c r="C531" s="89" t="s">
        <v>12</v>
      </c>
      <c r="D531" s="36">
        <v>120000</v>
      </c>
      <c r="E531" s="28">
        <v>0</v>
      </c>
      <c r="F531" s="37">
        <f>SUM(D531:E531)</f>
        <v>120000</v>
      </c>
    </row>
    <row r="532" spans="1:6" ht="12.75">
      <c r="A532" s="8"/>
      <c r="B532" s="95">
        <v>92605</v>
      </c>
      <c r="C532" s="106" t="s">
        <v>67</v>
      </c>
      <c r="D532" s="72">
        <f>SUM(D533)</f>
        <v>1550000</v>
      </c>
      <c r="E532" s="73">
        <f>SUM(E533)</f>
        <v>0</v>
      </c>
      <c r="F532" s="74">
        <f t="shared" si="29"/>
        <v>1550000</v>
      </c>
    </row>
    <row r="533" spans="1:6" ht="12.75">
      <c r="A533" s="8"/>
      <c r="B533" s="17"/>
      <c r="C533" s="68" t="s">
        <v>69</v>
      </c>
      <c r="D533" s="36">
        <f>D534+D536</f>
        <v>1550000</v>
      </c>
      <c r="E533" s="28">
        <f>E534+E536</f>
        <v>0</v>
      </c>
      <c r="F533" s="37">
        <f t="shared" si="29"/>
        <v>1550000</v>
      </c>
    </row>
    <row r="534" spans="1:6" ht="12.75">
      <c r="A534" s="8"/>
      <c r="B534" s="10"/>
      <c r="C534" s="70" t="s">
        <v>114</v>
      </c>
      <c r="D534" s="36">
        <f>D535</f>
        <v>50000</v>
      </c>
      <c r="E534" s="28">
        <f>E535</f>
        <v>0</v>
      </c>
      <c r="F534" s="37">
        <f>SUM(D534:E534)</f>
        <v>50000</v>
      </c>
    </row>
    <row r="535" spans="1:6" ht="24">
      <c r="A535" s="8"/>
      <c r="B535" s="17"/>
      <c r="C535" s="116" t="s">
        <v>115</v>
      </c>
      <c r="D535" s="38">
        <v>50000</v>
      </c>
      <c r="E535" s="39">
        <v>0</v>
      </c>
      <c r="F535" s="40">
        <f>SUM(D535:E535)</f>
        <v>50000</v>
      </c>
    </row>
    <row r="536" spans="1:10" ht="12.75">
      <c r="A536" s="8"/>
      <c r="B536" s="9"/>
      <c r="C536" s="70" t="s">
        <v>121</v>
      </c>
      <c r="D536" s="36">
        <f>D537</f>
        <v>1500000</v>
      </c>
      <c r="E536" s="28">
        <f>E537</f>
        <v>0</v>
      </c>
      <c r="F536" s="37">
        <f>SUM(D536:E536)</f>
        <v>1500000</v>
      </c>
      <c r="I536" s="20"/>
      <c r="J536" s="20"/>
    </row>
    <row r="537" spans="1:6" ht="24">
      <c r="A537" s="8"/>
      <c r="B537" s="17"/>
      <c r="C537" s="70" t="s">
        <v>119</v>
      </c>
      <c r="D537" s="36">
        <f>1000000+500000</f>
        <v>1500000</v>
      </c>
      <c r="E537" s="28">
        <v>0</v>
      </c>
      <c r="F537" s="37">
        <f t="shared" si="29"/>
        <v>1500000</v>
      </c>
    </row>
    <row r="538" spans="1:6" ht="12.75">
      <c r="A538" s="8"/>
      <c r="B538" s="95">
        <v>92695</v>
      </c>
      <c r="C538" s="115" t="s">
        <v>14</v>
      </c>
      <c r="D538" s="72">
        <f>SUM(D539)</f>
        <v>2446447</v>
      </c>
      <c r="E538" s="73">
        <f>SUM(E539)</f>
        <v>0</v>
      </c>
      <c r="F538" s="74">
        <f t="shared" si="29"/>
        <v>2446447</v>
      </c>
    </row>
    <row r="539" spans="1:6" ht="13.5" thickBot="1">
      <c r="A539" s="8"/>
      <c r="B539" s="17"/>
      <c r="C539" s="121" t="s">
        <v>12</v>
      </c>
      <c r="D539" s="38">
        <f>1559380+500000+387067</f>
        <v>2446447</v>
      </c>
      <c r="E539" s="39">
        <v>0</v>
      </c>
      <c r="F539" s="40">
        <f t="shared" si="29"/>
        <v>2446447</v>
      </c>
    </row>
    <row r="540" spans="1:8" ht="13.5" thickBot="1">
      <c r="A540" s="60"/>
      <c r="B540" s="61"/>
      <c r="C540" s="62" t="s">
        <v>76</v>
      </c>
      <c r="D540" s="57">
        <f>SUM(D6,D19,D28,D47,D52,D63,D83,D86,D121,D126,D131,D156,D165,D169,D180,D310,D313,D338,D407,D428,D474,D500,D521)</f>
        <v>145556905</v>
      </c>
      <c r="E540" s="58">
        <f>SUM(E6,E19,E28,E47,E52,E63,E83,E86,E121,E126,E131,E156,E165,E169,E180,E310,E313,E338,E407,E428,E474,E500,E521)</f>
        <v>88845988</v>
      </c>
      <c r="F540" s="59">
        <f>SUM(F6,F19,F28,F47,F52,F63,F83,F86,F121,F126,F131,F156,F165,F169,F180,F310,F313,F338,F407,F428,F474,F500,F521)</f>
        <v>234402893</v>
      </c>
      <c r="H540" s="20"/>
    </row>
  </sheetData>
  <sheetProtection/>
  <mergeCells count="5">
    <mergeCell ref="D3:F3"/>
    <mergeCell ref="B417:B418"/>
    <mergeCell ref="B12:B14"/>
    <mergeCell ref="B432:B433"/>
    <mergeCell ref="B438:B439"/>
  </mergeCells>
  <printOptions horizontalCentered="1"/>
  <pageMargins left="0.2362204724409449" right="0.1968503937007874" top="0.7874015748031497" bottom="0.7874015748031497" header="0.15748031496062992" footer="0"/>
  <pageSetup horizontalDpi="600" verticalDpi="600" orientation="portrait" paperSize="9" scale="80" r:id="rId3"/>
  <rowBreaks count="8" manualBreakCount="8">
    <brk id="56" max="5" man="1"/>
    <brk id="120" max="5" man="1"/>
    <brk id="182" max="5" man="1"/>
    <brk id="246" max="5" man="1"/>
    <brk id="316" max="5" man="1"/>
    <brk id="375" max="5" man="1"/>
    <brk id="438" max="5" man="1"/>
    <brk id="506" max="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K.Walczyk</cp:lastModifiedBy>
  <cp:lastPrinted>2010-11-15T11:32:17Z</cp:lastPrinted>
  <dcterms:created xsi:type="dcterms:W3CDTF">1997-02-26T13:46:56Z</dcterms:created>
  <dcterms:modified xsi:type="dcterms:W3CDTF">2010-11-23T08:22:09Z</dcterms:modified>
  <cp:category/>
  <cp:version/>
  <cp:contentType/>
  <cp:contentStatus/>
</cp:coreProperties>
</file>